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611"/>
  <workbookPr dateCompatibility="0"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venturekitchen-my.sharepoint.com/personal/julian_faupel_venturekitchen_io/Documents/1_Venture Kitchen/12_Terranova Investment GmbH/12_Finanzierung/0_Neubergheim/"/>
    </mc:Choice>
  </mc:AlternateContent>
  <xr:revisionPtr revIDLastSave="0" documentId="10_ncr:8_{94FFF98D-9AC6-FE4A-BB0B-FE8C9E150AAC}" xr6:coauthVersionLast="47" xr6:coauthVersionMax="47" xr10:uidLastSave="{00000000-0000-0000-0000-000000000000}"/>
  <bookViews>
    <workbookView xWindow="9780" yWindow="500" windowWidth="57880" windowHeight="26580" activeTab="1" xr2:uid="{A7C0529A-6B62-F848-9C13-2E749451C669}"/>
  </bookViews>
  <sheets>
    <sheet name="Business Case" sheetId="17" r:id="rId1"/>
    <sheet name="Zeitverlauf" sheetId="19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L73" i="19" l="1"/>
  <c r="M73" i="19" s="1"/>
  <c r="N73" i="19" s="1"/>
  <c r="O73" i="19" s="1"/>
  <c r="P73" i="19" s="1"/>
  <c r="Q73" i="19" s="1"/>
  <c r="R73" i="19" s="1"/>
  <c r="S73" i="19" s="1"/>
  <c r="T73" i="19" s="1"/>
  <c r="U73" i="19" s="1"/>
  <c r="V73" i="19" s="1"/>
  <c r="W73" i="19" s="1"/>
  <c r="X73" i="19" s="1"/>
  <c r="Y73" i="19" s="1"/>
  <c r="Z73" i="19" s="1"/>
  <c r="AA73" i="19" s="1"/>
  <c r="AB73" i="19" s="1"/>
  <c r="AC73" i="19" s="1"/>
  <c r="AD73" i="19" s="1"/>
  <c r="AE73" i="19" s="1"/>
  <c r="AF73" i="19" s="1"/>
  <c r="AG73" i="19" s="1"/>
  <c r="AH73" i="19" s="1"/>
  <c r="AI73" i="19" s="1"/>
  <c r="AJ73" i="19" s="1"/>
  <c r="AK73" i="19" s="1"/>
  <c r="AL73" i="19" s="1"/>
  <c r="F73" i="19"/>
  <c r="G73" i="19" s="1"/>
  <c r="H73" i="19" s="1"/>
  <c r="I73" i="19" s="1"/>
  <c r="J73" i="19" s="1"/>
  <c r="K73" i="19" s="1"/>
  <c r="E39" i="19" l="1"/>
  <c r="C14" i="19" l="1"/>
  <c r="C80" i="19" l="1"/>
  <c r="D62" i="19"/>
  <c r="B55" i="19" s="1"/>
  <c r="U96" i="19"/>
  <c r="V96" i="19"/>
  <c r="W96" i="19"/>
  <c r="X96" i="19"/>
  <c r="Y96" i="19"/>
  <c r="Z96" i="19"/>
  <c r="AA96" i="19"/>
  <c r="AB96" i="19"/>
  <c r="AC96" i="19"/>
  <c r="AD96" i="19"/>
  <c r="AE96" i="19"/>
  <c r="AF96" i="19"/>
  <c r="AG96" i="19"/>
  <c r="AH96" i="19"/>
  <c r="AI96" i="19"/>
  <c r="AJ96" i="19"/>
  <c r="AK96" i="19"/>
  <c r="AL96" i="19"/>
  <c r="I96" i="19"/>
  <c r="J96" i="19"/>
  <c r="K96" i="19"/>
  <c r="L96" i="19"/>
  <c r="M96" i="19"/>
  <c r="N96" i="19"/>
  <c r="O96" i="19"/>
  <c r="P96" i="19"/>
  <c r="Q96" i="19"/>
  <c r="R96" i="19"/>
  <c r="S96" i="19"/>
  <c r="T96" i="19"/>
  <c r="D96" i="19"/>
  <c r="E96" i="19"/>
  <c r="F96" i="19"/>
  <c r="G96" i="19"/>
  <c r="H96" i="19"/>
  <c r="AE82" i="19"/>
  <c r="AF82" i="19"/>
  <c r="AG82" i="19"/>
  <c r="AH82" i="19"/>
  <c r="AI82" i="19"/>
  <c r="AJ82" i="19"/>
  <c r="AK82" i="19"/>
  <c r="AL82" i="19"/>
  <c r="D82" i="19"/>
  <c r="E82" i="19"/>
  <c r="F82" i="19"/>
  <c r="G82" i="19"/>
  <c r="H82" i="19"/>
  <c r="I82" i="19"/>
  <c r="J82" i="19"/>
  <c r="K82" i="19"/>
  <c r="L82" i="19"/>
  <c r="C22" i="19"/>
  <c r="T90" i="19"/>
  <c r="D76" i="19"/>
  <c r="E76" i="19"/>
  <c r="F76" i="19"/>
  <c r="G76" i="19"/>
  <c r="H76" i="19"/>
  <c r="I76" i="19"/>
  <c r="J76" i="19"/>
  <c r="K76" i="19"/>
  <c r="L76" i="19"/>
  <c r="M76" i="19"/>
  <c r="N76" i="19"/>
  <c r="O76" i="19"/>
  <c r="P76" i="19"/>
  <c r="Q76" i="19"/>
  <c r="R76" i="19"/>
  <c r="S76" i="19"/>
  <c r="T76" i="19"/>
  <c r="U76" i="19"/>
  <c r="V76" i="19"/>
  <c r="W76" i="19"/>
  <c r="X76" i="19"/>
  <c r="Y76" i="19"/>
  <c r="Z76" i="19"/>
  <c r="AA76" i="19"/>
  <c r="AB76" i="19"/>
  <c r="AC76" i="19"/>
  <c r="AD76" i="19"/>
  <c r="AE76" i="19"/>
  <c r="AF76" i="19"/>
  <c r="AG76" i="19"/>
  <c r="AH76" i="19"/>
  <c r="AI76" i="19"/>
  <c r="AJ76" i="19"/>
  <c r="AK76" i="19"/>
  <c r="AL76" i="19"/>
  <c r="D77" i="19"/>
  <c r="E77" i="19"/>
  <c r="F77" i="19"/>
  <c r="G77" i="19"/>
  <c r="H77" i="19"/>
  <c r="I77" i="19"/>
  <c r="J77" i="19"/>
  <c r="K77" i="19"/>
  <c r="L77" i="19"/>
  <c r="M77" i="19"/>
  <c r="N77" i="19"/>
  <c r="O77" i="19"/>
  <c r="P77" i="19"/>
  <c r="Q77" i="19"/>
  <c r="R77" i="19"/>
  <c r="S77" i="19"/>
  <c r="T77" i="19"/>
  <c r="U77" i="19"/>
  <c r="V77" i="19"/>
  <c r="W77" i="19"/>
  <c r="X77" i="19"/>
  <c r="Y77" i="19"/>
  <c r="Z77" i="19"/>
  <c r="AA77" i="19"/>
  <c r="AB77" i="19"/>
  <c r="AC77" i="19"/>
  <c r="AD77" i="19"/>
  <c r="AE77" i="19"/>
  <c r="AF77" i="19"/>
  <c r="AG77" i="19"/>
  <c r="AH77" i="19"/>
  <c r="AI77" i="19"/>
  <c r="AJ77" i="19"/>
  <c r="AK77" i="19"/>
  <c r="AL77" i="19"/>
  <c r="D78" i="19"/>
  <c r="E78" i="19"/>
  <c r="F78" i="19"/>
  <c r="G78" i="19"/>
  <c r="H78" i="19"/>
  <c r="I78" i="19"/>
  <c r="J78" i="19"/>
  <c r="K78" i="19"/>
  <c r="L78" i="19"/>
  <c r="M78" i="19"/>
  <c r="N78" i="19"/>
  <c r="O78" i="19"/>
  <c r="P78" i="19"/>
  <c r="Q78" i="19"/>
  <c r="R78" i="19"/>
  <c r="S78" i="19"/>
  <c r="T78" i="19"/>
  <c r="U78" i="19"/>
  <c r="V78" i="19"/>
  <c r="W78" i="19"/>
  <c r="X78" i="19"/>
  <c r="Y78" i="19"/>
  <c r="Z78" i="19"/>
  <c r="AA78" i="19"/>
  <c r="AB78" i="19"/>
  <c r="AC78" i="19"/>
  <c r="AD78" i="19"/>
  <c r="AE78" i="19"/>
  <c r="AF78" i="19"/>
  <c r="AG78" i="19"/>
  <c r="AH78" i="19"/>
  <c r="AI78" i="19"/>
  <c r="AJ78" i="19"/>
  <c r="AK78" i="19"/>
  <c r="AL78" i="19"/>
  <c r="D79" i="19"/>
  <c r="E79" i="19"/>
  <c r="F79" i="19"/>
  <c r="G79" i="19"/>
  <c r="H79" i="19"/>
  <c r="J79" i="19"/>
  <c r="K79" i="19"/>
  <c r="L79" i="19"/>
  <c r="M79" i="19"/>
  <c r="N79" i="19"/>
  <c r="O79" i="19"/>
  <c r="P79" i="19"/>
  <c r="Q79" i="19"/>
  <c r="R79" i="19"/>
  <c r="S79" i="19"/>
  <c r="T79" i="19"/>
  <c r="U79" i="19"/>
  <c r="V79" i="19"/>
  <c r="W79" i="19"/>
  <c r="X79" i="19"/>
  <c r="Y79" i="19"/>
  <c r="Z79" i="19"/>
  <c r="AA79" i="19"/>
  <c r="AB79" i="19"/>
  <c r="AC79" i="19"/>
  <c r="AD79" i="19"/>
  <c r="AE79" i="19"/>
  <c r="AF79" i="19"/>
  <c r="AG79" i="19"/>
  <c r="AH79" i="19"/>
  <c r="AI79" i="19"/>
  <c r="AJ79" i="19"/>
  <c r="AK79" i="19"/>
  <c r="AL79" i="19"/>
  <c r="D80" i="19"/>
  <c r="E80" i="19"/>
  <c r="F80" i="19"/>
  <c r="G80" i="19"/>
  <c r="H80" i="19"/>
  <c r="I80" i="19"/>
  <c r="J80" i="19"/>
  <c r="K80" i="19"/>
  <c r="L80" i="19"/>
  <c r="M80" i="19"/>
  <c r="O80" i="19"/>
  <c r="P80" i="19"/>
  <c r="Q80" i="19"/>
  <c r="R80" i="19"/>
  <c r="S80" i="19"/>
  <c r="T80" i="19"/>
  <c r="U80" i="19"/>
  <c r="V80" i="19"/>
  <c r="W80" i="19"/>
  <c r="X80" i="19"/>
  <c r="Y80" i="19"/>
  <c r="Z80" i="19"/>
  <c r="AA80" i="19"/>
  <c r="AB80" i="19"/>
  <c r="AC80" i="19"/>
  <c r="AD80" i="19"/>
  <c r="AE80" i="19"/>
  <c r="AF80" i="19"/>
  <c r="AG80" i="19"/>
  <c r="AH80" i="19"/>
  <c r="AI80" i="19"/>
  <c r="AJ80" i="19"/>
  <c r="AK80" i="19"/>
  <c r="AL80" i="19"/>
  <c r="D54" i="19"/>
  <c r="N80" i="19" s="1"/>
  <c r="D53" i="19"/>
  <c r="I79" i="19" s="1"/>
  <c r="D19" i="19"/>
  <c r="D50" i="19"/>
  <c r="D51" i="19" s="1"/>
  <c r="K90" i="19" l="1"/>
  <c r="AJ97" i="19"/>
  <c r="AA97" i="19"/>
  <c r="S97" i="19"/>
  <c r="J97" i="19"/>
  <c r="AK90" i="19"/>
  <c r="AB90" i="19"/>
  <c r="C82" i="19"/>
  <c r="C76" i="19"/>
  <c r="C78" i="19"/>
  <c r="C96" i="19"/>
  <c r="C77" i="19"/>
  <c r="S90" i="19"/>
  <c r="J90" i="19"/>
  <c r="R97" i="19"/>
  <c r="I97" i="19"/>
  <c r="AI97" i="19"/>
  <c r="Y97" i="19"/>
  <c r="AJ90" i="19"/>
  <c r="AA90" i="19"/>
  <c r="R90" i="19"/>
  <c r="I90" i="19"/>
  <c r="C97" i="19"/>
  <c r="Q97" i="19"/>
  <c r="AG97" i="19"/>
  <c r="X97" i="19"/>
  <c r="AI90" i="19"/>
  <c r="Q90" i="19"/>
  <c r="H90" i="19"/>
  <c r="H97" i="19"/>
  <c r="O97" i="19"/>
  <c r="AF97" i="19"/>
  <c r="W97" i="19"/>
  <c r="AH90" i="19"/>
  <c r="Y90" i="19"/>
  <c r="P90" i="19"/>
  <c r="G90" i="19"/>
  <c r="F97" i="19"/>
  <c r="N97" i="19"/>
  <c r="AE97" i="19"/>
  <c r="V97" i="19"/>
  <c r="AG90" i="19"/>
  <c r="X90" i="19"/>
  <c r="O90" i="19"/>
  <c r="E90" i="19"/>
  <c r="E97" i="19"/>
  <c r="M97" i="19"/>
  <c r="AD97" i="19"/>
  <c r="U97" i="19"/>
  <c r="AF90" i="19"/>
  <c r="W90" i="19"/>
  <c r="M90" i="19"/>
  <c r="D90" i="19"/>
  <c r="D97" i="19"/>
  <c r="L97" i="19"/>
  <c r="AL97" i="19"/>
  <c r="AC97" i="19"/>
  <c r="AE90" i="19"/>
  <c r="U90" i="19"/>
  <c r="C90" i="19"/>
  <c r="L90" i="19"/>
  <c r="T97" i="19"/>
  <c r="K97" i="19"/>
  <c r="AK97" i="19"/>
  <c r="AB97" i="19"/>
  <c r="AC90" i="19"/>
  <c r="N90" i="19"/>
  <c r="F90" i="19"/>
  <c r="G97" i="19"/>
  <c r="P97" i="19"/>
  <c r="AH97" i="19"/>
  <c r="Z97" i="19"/>
  <c r="AL90" i="19"/>
  <c r="AD90" i="19"/>
  <c r="J81" i="19"/>
  <c r="K81" i="19"/>
  <c r="S81" i="19"/>
  <c r="AA81" i="19"/>
  <c r="AI81" i="19"/>
  <c r="D81" i="19"/>
  <c r="T81" i="19"/>
  <c r="AB81" i="19"/>
  <c r="P81" i="19"/>
  <c r="R81" i="19"/>
  <c r="L81" i="19"/>
  <c r="AJ81" i="19"/>
  <c r="X81" i="19"/>
  <c r="Z81" i="19"/>
  <c r="C81" i="19"/>
  <c r="E81" i="19"/>
  <c r="M81" i="19"/>
  <c r="U81" i="19"/>
  <c r="AC81" i="19"/>
  <c r="AK81" i="19"/>
  <c r="AE81" i="19"/>
  <c r="F81" i="19"/>
  <c r="N81" i="19"/>
  <c r="V81" i="19"/>
  <c r="AD81" i="19"/>
  <c r="AL81" i="19"/>
  <c r="W81" i="19"/>
  <c r="AF81" i="19"/>
  <c r="G81" i="19"/>
  <c r="O81" i="19"/>
  <c r="H81" i="19"/>
  <c r="I81" i="19"/>
  <c r="Q81" i="19"/>
  <c r="Y81" i="19"/>
  <c r="AG81" i="19"/>
  <c r="AH81" i="19"/>
  <c r="D85" i="19"/>
  <c r="E85" i="19"/>
  <c r="F85" i="19"/>
  <c r="G85" i="19"/>
  <c r="H85" i="19"/>
  <c r="I85" i="19"/>
  <c r="J85" i="19"/>
  <c r="D86" i="19"/>
  <c r="E86" i="19"/>
  <c r="F86" i="19"/>
  <c r="G86" i="19"/>
  <c r="H86" i="19"/>
  <c r="I86" i="19"/>
  <c r="J86" i="19"/>
  <c r="K86" i="19"/>
  <c r="L86" i="19"/>
  <c r="M86" i="19"/>
  <c r="N86" i="19"/>
  <c r="O86" i="19"/>
  <c r="P86" i="19"/>
  <c r="Q86" i="19"/>
  <c r="R86" i="19"/>
  <c r="S86" i="19"/>
  <c r="T86" i="19"/>
  <c r="U86" i="19"/>
  <c r="V86" i="19"/>
  <c r="W86" i="19"/>
  <c r="X86" i="19"/>
  <c r="Y86" i="19"/>
  <c r="Z86" i="19"/>
  <c r="AA86" i="19"/>
  <c r="AB86" i="19"/>
  <c r="AC86" i="19"/>
  <c r="AD86" i="19"/>
  <c r="AE86" i="19"/>
  <c r="AF86" i="19"/>
  <c r="AG86" i="19"/>
  <c r="AH86" i="19"/>
  <c r="AI86" i="19"/>
  <c r="AJ86" i="19"/>
  <c r="AK86" i="19"/>
  <c r="AL86" i="19"/>
  <c r="D87" i="19"/>
  <c r="E87" i="19"/>
  <c r="F87" i="19"/>
  <c r="G87" i="19"/>
  <c r="H87" i="19"/>
  <c r="I87" i="19"/>
  <c r="J87" i="19"/>
  <c r="K87" i="19"/>
  <c r="L87" i="19"/>
  <c r="M87" i="19"/>
  <c r="N87" i="19"/>
  <c r="O87" i="19"/>
  <c r="P87" i="19"/>
  <c r="Q87" i="19"/>
  <c r="R87" i="19"/>
  <c r="S87" i="19"/>
  <c r="T87" i="19"/>
  <c r="U87" i="19"/>
  <c r="V87" i="19"/>
  <c r="W87" i="19"/>
  <c r="X87" i="19"/>
  <c r="Y87" i="19"/>
  <c r="Z87" i="19"/>
  <c r="AA87" i="19"/>
  <c r="AB87" i="19"/>
  <c r="AC87" i="19"/>
  <c r="AD87" i="19"/>
  <c r="AE87" i="19"/>
  <c r="AF87" i="19"/>
  <c r="AG87" i="19"/>
  <c r="AH87" i="19"/>
  <c r="AI87" i="19"/>
  <c r="AJ87" i="19"/>
  <c r="AK87" i="19"/>
  <c r="AL87" i="19"/>
  <c r="D88" i="19"/>
  <c r="E88" i="19"/>
  <c r="F88" i="19"/>
  <c r="G88" i="19"/>
  <c r="H88" i="19"/>
  <c r="I88" i="19"/>
  <c r="J88" i="19"/>
  <c r="K88" i="19"/>
  <c r="L88" i="19"/>
  <c r="M88" i="19"/>
  <c r="N88" i="19"/>
  <c r="O88" i="19"/>
  <c r="P88" i="19"/>
  <c r="Q88" i="19"/>
  <c r="R88" i="19"/>
  <c r="S88" i="19"/>
  <c r="T88" i="19"/>
  <c r="U88" i="19"/>
  <c r="V88" i="19"/>
  <c r="W88" i="19"/>
  <c r="X88" i="19"/>
  <c r="Y88" i="19"/>
  <c r="Z88" i="19"/>
  <c r="AA88" i="19"/>
  <c r="AB88" i="19"/>
  <c r="AC88" i="19"/>
  <c r="AD88" i="19"/>
  <c r="AE88" i="19"/>
  <c r="AF88" i="19"/>
  <c r="AG88" i="19"/>
  <c r="AH88" i="19"/>
  <c r="AI88" i="19"/>
  <c r="AJ88" i="19"/>
  <c r="AK88" i="19"/>
  <c r="AL88" i="19"/>
  <c r="C88" i="19"/>
  <c r="C87" i="19"/>
  <c r="C86" i="19"/>
  <c r="D55" i="19"/>
  <c r="D20" i="19"/>
  <c r="D18" i="19"/>
  <c r="D13" i="19"/>
  <c r="K10" i="19"/>
  <c r="D56" i="19" s="1"/>
  <c r="C12" i="19"/>
  <c r="K12" i="19"/>
  <c r="C17" i="19"/>
  <c r="F29" i="19"/>
  <c r="C39" i="19"/>
  <c r="F30" i="19"/>
  <c r="E40" i="19" s="1"/>
  <c r="C40" i="19"/>
  <c r="F31" i="19"/>
  <c r="E41" i="19" s="1"/>
  <c r="C41" i="19"/>
  <c r="F32" i="19"/>
  <c r="E42" i="19" s="1"/>
  <c r="C42" i="19"/>
  <c r="B33" i="19"/>
  <c r="D33" i="19"/>
  <c r="A43" i="19"/>
  <c r="F43" i="19"/>
  <c r="E28" i="17"/>
  <c r="C85" i="19"/>
  <c r="A79" i="19"/>
  <c r="AK91" i="19" l="1"/>
  <c r="AG91" i="19"/>
  <c r="AC91" i="19"/>
  <c r="R82" i="19"/>
  <c r="Z82" i="19"/>
  <c r="S82" i="19"/>
  <c r="AA82" i="19"/>
  <c r="T82" i="19"/>
  <c r="AB82" i="19"/>
  <c r="AB91" i="19" s="1"/>
  <c r="U82" i="19"/>
  <c r="U91" i="19" s="1"/>
  <c r="AC82" i="19"/>
  <c r="N82" i="19"/>
  <c r="V82" i="19"/>
  <c r="AD82" i="19"/>
  <c r="O82" i="19"/>
  <c r="W82" i="19"/>
  <c r="W91" i="19" s="1"/>
  <c r="P82" i="19"/>
  <c r="X82" i="19"/>
  <c r="M82" i="19"/>
  <c r="Q82" i="19"/>
  <c r="Y82" i="19"/>
  <c r="Y91" i="19" s="1"/>
  <c r="AH91" i="19"/>
  <c r="AE91" i="19"/>
  <c r="X91" i="19"/>
  <c r="AF91" i="19"/>
  <c r="AI91" i="19"/>
  <c r="AJ91" i="19"/>
  <c r="AA91" i="19"/>
  <c r="AL91" i="19"/>
  <c r="AD91" i="19"/>
  <c r="C79" i="19"/>
  <c r="D17" i="19"/>
  <c r="D22" i="19"/>
  <c r="D52" i="19"/>
  <c r="C43" i="19"/>
  <c r="F33" i="19"/>
  <c r="E43" i="19" s="1"/>
  <c r="V90" i="19" l="1"/>
  <c r="V91" i="19" s="1"/>
  <c r="Z90" i="19"/>
  <c r="Z91" i="19" s="1"/>
  <c r="C91" i="19"/>
  <c r="C101" i="19" s="1"/>
  <c r="AN79" i="19"/>
  <c r="D91" i="19"/>
  <c r="C33" i="19"/>
  <c r="G43" i="19"/>
  <c r="K14" i="19"/>
  <c r="H29" i="19" s="1"/>
  <c r="I40" i="19" l="1"/>
  <c r="I41" i="19"/>
  <c r="I39" i="19"/>
  <c r="I42" i="19"/>
  <c r="D101" i="19"/>
  <c r="H30" i="19"/>
  <c r="H32" i="19"/>
  <c r="H31" i="19"/>
  <c r="K15" i="19"/>
  <c r="K17" i="19"/>
  <c r="I43" i="19" l="1"/>
  <c r="H33" i="19"/>
  <c r="F28" i="17" l="1"/>
  <c r="C28" i="17"/>
  <c r="L26" i="17"/>
  <c r="J26" i="17"/>
  <c r="K26" i="17" s="1"/>
  <c r="H26" i="17"/>
  <c r="I26" i="17" s="1"/>
  <c r="G26" i="17"/>
  <c r="L25" i="17"/>
  <c r="J25" i="17"/>
  <c r="K25" i="17" s="1"/>
  <c r="H25" i="17"/>
  <c r="I25" i="17" s="1"/>
  <c r="G25" i="17"/>
  <c r="H24" i="17"/>
  <c r="G24" i="17"/>
  <c r="H23" i="17"/>
  <c r="G23" i="17"/>
  <c r="H22" i="17"/>
  <c r="G22" i="17"/>
  <c r="H21" i="17"/>
  <c r="G21" i="17"/>
  <c r="H20" i="17"/>
  <c r="G20" i="17"/>
  <c r="J18" i="17"/>
  <c r="H18" i="17"/>
  <c r="I18" i="17" s="1"/>
  <c r="G18" i="17"/>
  <c r="D9" i="17"/>
  <c r="F91" i="19" s="1"/>
  <c r="D6" i="17"/>
  <c r="J24" i="17" s="1"/>
  <c r="E91" i="19" l="1"/>
  <c r="E101" i="19" s="1"/>
  <c r="F101" i="19" s="1"/>
  <c r="D14" i="17"/>
  <c r="J23" i="17"/>
  <c r="J21" i="17"/>
  <c r="J22" i="17"/>
  <c r="J20" i="17"/>
  <c r="G28" i="17"/>
  <c r="H28" i="17"/>
  <c r="I28" i="17" s="1"/>
  <c r="I22" i="17" s="1"/>
  <c r="H5" i="17" l="1"/>
  <c r="I24" i="17"/>
  <c r="J28" i="17"/>
  <c r="I21" i="17"/>
  <c r="I20" i="17"/>
  <c r="I23" i="17"/>
  <c r="G91" i="19" l="1"/>
  <c r="G101" i="19" s="1"/>
  <c r="I91" i="19"/>
  <c r="L91" i="19"/>
  <c r="M91" i="19"/>
  <c r="J91" i="19"/>
  <c r="K91" i="19"/>
  <c r="H8" i="17"/>
  <c r="H7" i="17"/>
  <c r="H9" i="17"/>
  <c r="H91" i="19" l="1"/>
  <c r="H101" i="19" s="1"/>
  <c r="I101" i="19" s="1"/>
  <c r="J101" i="19" s="1"/>
  <c r="K101" i="19" s="1"/>
  <c r="L101" i="19" s="1"/>
  <c r="M101" i="19" s="1"/>
  <c r="H11" i="17"/>
  <c r="H14" i="17" s="1"/>
  <c r="H12" i="17" l="1"/>
  <c r="L18" i="17"/>
  <c r="K20" i="17" l="1"/>
  <c r="L20" i="17" s="1"/>
  <c r="K24" i="17"/>
  <c r="L24" i="17" s="1"/>
  <c r="K21" i="17"/>
  <c r="K22" i="17"/>
  <c r="K23" i="17"/>
  <c r="L23" i="17" l="1"/>
  <c r="L22" i="17"/>
  <c r="K28" i="17"/>
  <c r="L21" i="17"/>
  <c r="L28" i="17" l="1"/>
  <c r="M28" i="17" s="1"/>
  <c r="P91" i="19" l="1"/>
  <c r="N91" i="19"/>
  <c r="N101" i="19" s="1"/>
  <c r="O91" i="19"/>
  <c r="S91" i="19"/>
  <c r="T91" i="19"/>
  <c r="R91" i="19"/>
  <c r="O101" i="19" l="1"/>
  <c r="P101" i="19" s="1"/>
  <c r="Q91" i="19"/>
  <c r="Q101" i="19" l="1"/>
  <c r="R101" i="19" s="1"/>
  <c r="S101" i="19" s="1"/>
  <c r="T101" i="19" s="1"/>
  <c r="U101" i="19" s="1"/>
  <c r="V101" i="19" s="1"/>
  <c r="W101" i="19" s="1"/>
  <c r="X101" i="19" s="1"/>
  <c r="Y101" i="19" s="1"/>
  <c r="Z101" i="19" s="1"/>
  <c r="AA101" i="19" s="1"/>
  <c r="AB101" i="19" s="1"/>
  <c r="AC101" i="19" s="1"/>
  <c r="AD101" i="19" s="1"/>
  <c r="AE101" i="19" s="1"/>
  <c r="AF101" i="19" s="1"/>
  <c r="AG101" i="19" s="1"/>
  <c r="AH101" i="19" s="1"/>
  <c r="AI101" i="19" s="1"/>
  <c r="AJ101" i="19" s="1"/>
  <c r="AK101" i="19" s="1"/>
  <c r="AL101" i="19" s="1"/>
  <c r="J43" i="19"/>
  <c r="J41" i="19"/>
  <c r="F41" i="19"/>
  <c r="G41" i="19"/>
  <c r="J39" i="19"/>
  <c r="F39" i="19"/>
  <c r="G39" i="19"/>
  <c r="G40" i="19"/>
  <c r="F40" i="19"/>
  <c r="J40" i="19"/>
  <c r="J42" i="19"/>
  <c r="F42" i="19"/>
  <c r="G42" i="19"/>
</calcChain>
</file>

<file path=xl/sharedStrings.xml><?xml version="1.0" encoding="utf-8"?>
<sst xmlns="http://purl.oclc.org/ooxml/spreadsheetml/main" count="147" uniqueCount="102">
  <si>
    <t>Objektdaten</t>
  </si>
  <si>
    <t>Finanzierung</t>
  </si>
  <si>
    <t>Ort</t>
  </si>
  <si>
    <t>Anhausen</t>
  </si>
  <si>
    <t>FK Bedarf</t>
  </si>
  <si>
    <t>e</t>
  </si>
  <si>
    <t>Grundstücksgröße</t>
  </si>
  <si>
    <t>EK</t>
  </si>
  <si>
    <t>Angebotspreis</t>
  </si>
  <si>
    <t>EK Quote</t>
  </si>
  <si>
    <t>Kaufpreis</t>
  </si>
  <si>
    <t>Strukturierung</t>
  </si>
  <si>
    <t>Kaufnebenkosten</t>
  </si>
  <si>
    <t>Zins p.a.</t>
  </si>
  <si>
    <t>Projektierung</t>
  </si>
  <si>
    <t>Finanzierungsdauer</t>
  </si>
  <si>
    <t xml:space="preserve">Abrisskosten </t>
  </si>
  <si>
    <t>Finanzierungskosten</t>
  </si>
  <si>
    <t>GIK/qm</t>
  </si>
  <si>
    <t>Gesamt</t>
  </si>
  <si>
    <t>Plan</t>
  </si>
  <si>
    <t>EH</t>
  </si>
  <si>
    <t>Baukosten</t>
  </si>
  <si>
    <t>VK</t>
  </si>
  <si>
    <t>Fläche</t>
  </si>
  <si>
    <t>Gesamtpreis</t>
  </si>
  <si>
    <t>Baunebenkosten</t>
  </si>
  <si>
    <t>Grundstück</t>
  </si>
  <si>
    <t xml:space="preserve">Grundstücksanteil </t>
  </si>
  <si>
    <t>Schnellrechner</t>
  </si>
  <si>
    <t>Einheit 1</t>
  </si>
  <si>
    <t>DHH</t>
  </si>
  <si>
    <t>Einheit 2</t>
  </si>
  <si>
    <t>Einheit 3</t>
  </si>
  <si>
    <t>Einheit 4</t>
  </si>
  <si>
    <t>Einheit 5</t>
  </si>
  <si>
    <t>Einheit 6</t>
  </si>
  <si>
    <t>Einheit 7</t>
  </si>
  <si>
    <t>Zufahrt</t>
  </si>
  <si>
    <t>Vermarktung</t>
  </si>
  <si>
    <t>Zinsen</t>
  </si>
  <si>
    <t xml:space="preserve">Laufende Kosten </t>
  </si>
  <si>
    <t>Gehalt</t>
  </si>
  <si>
    <t xml:space="preserve">Büro </t>
  </si>
  <si>
    <t xml:space="preserve">Mobilität </t>
  </si>
  <si>
    <t>Buchführung &amp; JA</t>
  </si>
  <si>
    <t>Bankdarlehen</t>
  </si>
  <si>
    <t>Einzahlung</t>
  </si>
  <si>
    <t xml:space="preserve">Auszahlung </t>
  </si>
  <si>
    <t>Verkauf</t>
  </si>
  <si>
    <t xml:space="preserve">Projekt Kosten </t>
  </si>
  <si>
    <t>Operativer CF</t>
  </si>
  <si>
    <t>Annahmen</t>
  </si>
  <si>
    <t>Zahlungsmonat</t>
  </si>
  <si>
    <t>Gross Profit</t>
  </si>
  <si>
    <t>Business Case</t>
  </si>
  <si>
    <t>Grundstück Augsburg - Am Neubruch 9, 86199 Augsburg-Neubergheim</t>
  </si>
  <si>
    <t>Farbkodierung:</t>
  </si>
  <si>
    <r>
      <t xml:space="preserve">Inputs = </t>
    </r>
    <r>
      <rPr>
        <b/>
        <sz val="12"/>
        <color theme="4"/>
        <rFont val="Calibri"/>
        <family val="2"/>
      </rPr>
      <t>hell blau</t>
    </r>
  </si>
  <si>
    <t>Kalkulationen = schwarz</t>
  </si>
  <si>
    <t>€ / m2</t>
  </si>
  <si>
    <t xml:space="preserve">Neubergheim </t>
  </si>
  <si>
    <t>BRW</t>
  </si>
  <si>
    <t>Preis gem BRW</t>
  </si>
  <si>
    <t>Vs. BRW</t>
  </si>
  <si>
    <t>Total Kosten (inkl. 18M Finanzierung)</t>
  </si>
  <si>
    <t>Total Kosten (inkl. 18M Finanzierung) je m2</t>
  </si>
  <si>
    <t>Weitere Kosten:</t>
  </si>
  <si>
    <t>Gesamtkosten</t>
  </si>
  <si>
    <t>Kosten (für Hausbau inkl. Zufahrt und Entwässerung)</t>
  </si>
  <si>
    <t>Verkaufspreise (Haus inkl. Grundstück)</t>
  </si>
  <si>
    <t>Erlöse (= Umsatz Terranova)</t>
  </si>
  <si>
    <t>Wohnfl.</t>
  </si>
  <si>
    <t>VK (ex. Bau-NK)</t>
  </si>
  <si>
    <t>€ / m2 Wfl.</t>
  </si>
  <si>
    <t>Erlös</t>
  </si>
  <si>
    <t>Grdst.</t>
  </si>
  <si>
    <t>Erlös / m2 Grdst.</t>
  </si>
  <si>
    <t>Gewinn  abs.</t>
  </si>
  <si>
    <t>€ / m2 Grdst.</t>
  </si>
  <si>
    <t>REH</t>
  </si>
  <si>
    <t>RMH</t>
  </si>
  <si>
    <t>Liqiduiditätsplanung</t>
  </si>
  <si>
    <t>Mobilität/Reisekosten</t>
  </si>
  <si>
    <t>Planungsmonat</t>
  </si>
  <si>
    <t>Projektmonat</t>
  </si>
  <si>
    <t>Laufende Kosten</t>
  </si>
  <si>
    <t>GF Gehalt inkl. NK</t>
  </si>
  <si>
    <t>Anzahlung nach Signing</t>
  </si>
  <si>
    <t>Steuer</t>
  </si>
  <si>
    <t>Kaufpreiszahlung</t>
  </si>
  <si>
    <t>Business Plam</t>
  </si>
  <si>
    <t>Eigenkapital</t>
  </si>
  <si>
    <t>Grundstücksanteil</t>
  </si>
  <si>
    <t>Zinszahlung /Rate</t>
  </si>
  <si>
    <t>Transaktion</t>
  </si>
  <si>
    <t>Signing Ankauf</t>
  </si>
  <si>
    <t>Signing Verkauf</t>
  </si>
  <si>
    <t>Brutto Gewinn Terranova</t>
  </si>
  <si>
    <t>Restzahlung Kaufpreis</t>
  </si>
  <si>
    <t>Liquidität</t>
  </si>
  <si>
    <t>EK oder Nachrang Darlehen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</si>
</sst>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#,##0\ &quot;€&quot;;[Red]\-#,##0\ &quot;€&quot;"/>
    <numFmt numFmtId="164" formatCode="#,##0.00\ &quot;€&quot;"/>
    <numFmt numFmtId="165" formatCode="#,##0\ &quot;€&quot;"/>
    <numFmt numFmtId="166" formatCode="#,##0\ &quot;qm&quot;"/>
    <numFmt numFmtId="167" formatCode="#,##0\ &quot;€&quot;;[Red]\-#,##0\ &quot;€/qm&quot;"/>
    <numFmt numFmtId="168" formatCode="#,##0\ &quot;Monate&quot;"/>
    <numFmt numFmtId="169" formatCode="#,##0\ &quot;€/qm&quot;"/>
    <numFmt numFmtId="170" formatCode="0.0%"/>
    <numFmt numFmtId="171" formatCode="#,##0\ _€;\-#,##0\ _€"/>
    <numFmt numFmtId="172" formatCode="#,##0&quot; €/m2&quot;;[Red]\-#,##0\ &quot;€&quot;"/>
    <numFmt numFmtId="173" formatCode="#,##0&quot; m2&quot;"/>
    <numFmt numFmtId="174" formatCode="#,##0.00&quot; m2&quot;"/>
  </numFmts>
  <fonts count="2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sz val="12"/>
      <color theme="4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4472C4"/>
      <name val="Calibri"/>
      <family val="2"/>
      <scheme val="minor"/>
    </font>
    <font>
      <sz val="12"/>
      <color rgb="FFFF0000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2"/>
      <color theme="4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DEDED"/>
        <bgColor rgb="FF000000"/>
      </patternFill>
    </fill>
  </fills>
  <borders count="3">
    <border>
      <start/>
      <end/>
      <top/>
      <bottom/>
      <diagonal/>
    </border>
    <border>
      <start/>
      <end/>
      <top/>
      <bottom style="thin">
        <color indexed="64"/>
      </bottom>
      <diagonal/>
    </border>
    <border>
      <start style="thin">
        <color theme="0"/>
      </start>
      <end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0" fillId="2" borderId="0" xfId="0" applyFill="1"/>
    <xf numFmtId="164" fontId="0" fillId="2" borderId="0" xfId="0" applyNumberFormat="1" applyFill="1"/>
    <xf numFmtId="165" fontId="0" fillId="2" borderId="0" xfId="0" applyNumberFormat="1" applyFill="1"/>
    <xf numFmtId="6" fontId="0" fillId="2" borderId="0" xfId="0" applyNumberFormat="1" applyFill="1"/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2" fontId="0" fillId="2" borderId="0" xfId="0" applyNumberFormat="1" applyFill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6" fontId="4" fillId="2" borderId="0" xfId="0" applyNumberFormat="1" applyFont="1" applyFill="1"/>
    <xf numFmtId="0" fontId="5" fillId="3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9" fontId="0" fillId="2" borderId="0" xfId="1" applyFont="1" applyFill="1"/>
    <xf numFmtId="0" fontId="2" fillId="4" borderId="0" xfId="0" applyFont="1" applyFill="1"/>
    <xf numFmtId="0" fontId="0" fillId="4" borderId="0" xfId="0" applyFill="1"/>
    <xf numFmtId="0" fontId="3" fillId="2" borderId="0" xfId="0" applyFont="1" applyFill="1" applyAlignment="1">
      <alignment horizontal="right"/>
    </xf>
    <xf numFmtId="6" fontId="0" fillId="2" borderId="0" xfId="0" applyNumberFormat="1" applyFill="1" applyAlignment="1">
      <alignment vertical="center"/>
    </xf>
    <xf numFmtId="9" fontId="2" fillId="2" borderId="0" xfId="0" applyNumberFormat="1" applyFont="1" applyFill="1" applyAlignment="1">
      <alignment vertical="center"/>
    </xf>
    <xf numFmtId="0" fontId="0" fillId="2" borderId="0" xfId="0" applyFill="1" applyAlignment="1">
      <alignment horizontal="right"/>
    </xf>
    <xf numFmtId="166" fontId="4" fillId="2" borderId="0" xfId="0" applyNumberFormat="1" applyFont="1" applyFill="1"/>
    <xf numFmtId="9" fontId="4" fillId="2" borderId="0" xfId="0" applyNumberFormat="1" applyFont="1" applyFill="1"/>
    <xf numFmtId="167" fontId="6" fillId="2" borderId="0" xfId="0" applyNumberFormat="1" applyFont="1" applyFill="1"/>
    <xf numFmtId="0" fontId="2" fillId="4" borderId="0" xfId="0" applyFont="1" applyFill="1" applyAlignment="1">
      <alignment horizontal="right"/>
    </xf>
    <xf numFmtId="0" fontId="0" fillId="2" borderId="0" xfId="0" applyFill="1" applyAlignment="1">
      <alignment horizontal="left" indent="1"/>
    </xf>
    <xf numFmtId="168" fontId="0" fillId="2" borderId="0" xfId="0" applyNumberFormat="1" applyFill="1"/>
    <xf numFmtId="0" fontId="2" fillId="5" borderId="0" xfId="0" applyFont="1" applyFill="1"/>
    <xf numFmtId="0" fontId="0" fillId="5" borderId="0" xfId="0" applyFill="1"/>
    <xf numFmtId="6" fontId="2" fillId="5" borderId="0" xfId="0" applyNumberFormat="1" applyFont="1" applyFill="1"/>
    <xf numFmtId="0" fontId="6" fillId="2" borderId="0" xfId="0" applyFont="1" applyFill="1"/>
    <xf numFmtId="9" fontId="7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left"/>
    </xf>
    <xf numFmtId="169" fontId="0" fillId="2" borderId="0" xfId="0" applyNumberFormat="1" applyFill="1"/>
    <xf numFmtId="169" fontId="2" fillId="5" borderId="0" xfId="0" applyNumberFormat="1" applyFont="1" applyFill="1"/>
    <xf numFmtId="0" fontId="2" fillId="2" borderId="0" xfId="0" applyFont="1" applyFill="1"/>
    <xf numFmtId="0" fontId="0" fillId="2" borderId="0" xfId="0" applyFill="1" applyAlignment="1">
      <alignment horizontal="left"/>
    </xf>
    <xf numFmtId="0" fontId="2" fillId="4" borderId="0" xfId="0" applyFont="1" applyFill="1" applyAlignment="1">
      <alignment horizontal="left"/>
    </xf>
    <xf numFmtId="6" fontId="3" fillId="2" borderId="0" xfId="0" applyNumberFormat="1" applyFont="1" applyFill="1" applyAlignment="1">
      <alignment horizontal="left"/>
    </xf>
    <xf numFmtId="166" fontId="3" fillId="2" borderId="0" xfId="0" applyNumberFormat="1" applyFont="1" applyFill="1" applyAlignment="1">
      <alignment horizontal="left"/>
    </xf>
    <xf numFmtId="166" fontId="0" fillId="2" borderId="0" xfId="0" applyNumberFormat="1" applyFill="1" applyAlignment="1">
      <alignment horizontal="left"/>
    </xf>
    <xf numFmtId="6" fontId="4" fillId="2" borderId="0" xfId="0" applyNumberFormat="1" applyFont="1" applyFill="1" applyAlignment="1">
      <alignment horizontal="left"/>
    </xf>
    <xf numFmtId="0" fontId="0" fillId="5" borderId="0" xfId="0" applyFill="1" applyAlignment="1">
      <alignment horizontal="left"/>
    </xf>
    <xf numFmtId="6" fontId="2" fillId="5" borderId="0" xfId="0" applyNumberFormat="1" applyFont="1" applyFill="1" applyAlignment="1">
      <alignment horizontal="left"/>
    </xf>
    <xf numFmtId="166" fontId="2" fillId="5" borderId="0" xfId="0" applyNumberFormat="1" applyFont="1" applyFill="1" applyAlignment="1">
      <alignment horizontal="left"/>
    </xf>
    <xf numFmtId="0" fontId="8" fillId="2" borderId="0" xfId="0" applyFont="1" applyFill="1" applyAlignment="1">
      <alignment vertical="center"/>
    </xf>
    <xf numFmtId="0" fontId="9" fillId="2" borderId="0" xfId="0" applyFont="1" applyFill="1"/>
    <xf numFmtId="170" fontId="4" fillId="2" borderId="0" xfId="0" applyNumberFormat="1" applyFont="1" applyFill="1"/>
    <xf numFmtId="166" fontId="2" fillId="5" borderId="0" xfId="0" applyNumberFormat="1" applyFont="1" applyFill="1" applyAlignment="1">
      <alignment horizontal="right"/>
    </xf>
    <xf numFmtId="6" fontId="7" fillId="5" borderId="0" xfId="0" applyNumberFormat="1" applyFont="1" applyFill="1" applyAlignment="1">
      <alignment horizontal="left"/>
    </xf>
    <xf numFmtId="0" fontId="11" fillId="2" borderId="0" xfId="0" applyFont="1" applyFill="1"/>
    <xf numFmtId="0" fontId="12" fillId="6" borderId="0" xfId="0" applyFont="1" applyFill="1"/>
    <xf numFmtId="0" fontId="5" fillId="3" borderId="0" xfId="0" applyFont="1" applyFill="1"/>
    <xf numFmtId="170" fontId="13" fillId="3" borderId="0" xfId="0" applyNumberFormat="1" applyFont="1" applyFill="1"/>
    <xf numFmtId="6" fontId="5" fillId="3" borderId="0" xfId="0" applyNumberFormat="1" applyFont="1" applyFill="1"/>
    <xf numFmtId="9" fontId="5" fillId="3" borderId="0" xfId="0" applyNumberFormat="1" applyFont="1" applyFill="1"/>
    <xf numFmtId="6" fontId="0" fillId="3" borderId="0" xfId="0" applyNumberFormat="1" applyFill="1"/>
    <xf numFmtId="9" fontId="0" fillId="3" borderId="0" xfId="0" applyNumberFormat="1" applyFill="1"/>
    <xf numFmtId="0" fontId="12" fillId="6" borderId="0" xfId="0" applyFont="1" applyFill="1" applyAlignment="1">
      <alignment horizontal="right"/>
    </xf>
    <xf numFmtId="171" fontId="0" fillId="2" borderId="0" xfId="0" applyNumberFormat="1" applyFill="1"/>
    <xf numFmtId="171" fontId="2" fillId="2" borderId="0" xfId="0" applyNumberFormat="1" applyFont="1" applyFill="1"/>
    <xf numFmtId="0" fontId="12" fillId="3" borderId="0" xfId="0" applyFont="1" applyFill="1"/>
    <xf numFmtId="6" fontId="9" fillId="2" borderId="0" xfId="0" applyNumberFormat="1" applyFont="1" applyFill="1"/>
    <xf numFmtId="0" fontId="15" fillId="2" borderId="0" xfId="0" applyFont="1" applyFill="1" applyAlignment="1">
      <alignment vertical="center"/>
    </xf>
    <xf numFmtId="0" fontId="16" fillId="2" borderId="0" xfId="0" applyFont="1" applyFill="1"/>
    <xf numFmtId="0" fontId="7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4" borderId="0" xfId="0" applyFill="1" applyAlignment="1">
      <alignment horizontal="right"/>
    </xf>
    <xf numFmtId="172" fontId="19" fillId="2" borderId="0" xfId="0" applyNumberFormat="1" applyFont="1" applyFill="1" applyAlignment="1">
      <alignment horizontal="right"/>
    </xf>
    <xf numFmtId="170" fontId="0" fillId="2" borderId="0" xfId="1" applyNumberFormat="1" applyFont="1" applyFill="1"/>
    <xf numFmtId="172" fontId="18" fillId="5" borderId="0" xfId="0" applyNumberFormat="1" applyFont="1" applyFill="1" applyAlignment="1">
      <alignment horizontal="right"/>
    </xf>
    <xf numFmtId="0" fontId="20" fillId="2" borderId="0" xfId="0" applyFont="1" applyFill="1"/>
    <xf numFmtId="0" fontId="0" fillId="2" borderId="1" xfId="0" applyFill="1" applyBorder="1"/>
    <xf numFmtId="0" fontId="0" fillId="2" borderId="2" xfId="0" applyFill="1" applyBorder="1"/>
    <xf numFmtId="0" fontId="21" fillId="2" borderId="0" xfId="0" applyFont="1" applyFill="1"/>
    <xf numFmtId="173" fontId="2" fillId="4" borderId="0" xfId="0" applyNumberFormat="1" applyFont="1" applyFill="1" applyAlignment="1">
      <alignment horizontal="right"/>
    </xf>
    <xf numFmtId="172" fontId="4" fillId="2" borderId="0" xfId="0" applyNumberFormat="1" applyFont="1" applyFill="1" applyAlignment="1">
      <alignment horizontal="left"/>
    </xf>
    <xf numFmtId="174" fontId="3" fillId="2" borderId="0" xfId="0" applyNumberFormat="1" applyFont="1" applyFill="1" applyAlignment="1">
      <alignment horizontal="right"/>
    </xf>
    <xf numFmtId="6" fontId="19" fillId="2" borderId="0" xfId="0" applyNumberFormat="1" applyFont="1" applyFill="1" applyAlignment="1">
      <alignment horizontal="right"/>
    </xf>
    <xf numFmtId="173" fontId="4" fillId="2" borderId="0" xfId="0" applyNumberFormat="1" applyFont="1" applyFill="1" applyAlignment="1">
      <alignment horizontal="right"/>
    </xf>
    <xf numFmtId="172" fontId="18" fillId="5" borderId="0" xfId="0" applyNumberFormat="1" applyFont="1" applyFill="1" applyAlignment="1">
      <alignment horizontal="left"/>
    </xf>
    <xf numFmtId="174" fontId="2" fillId="5" borderId="0" xfId="0" applyNumberFormat="1" applyFont="1" applyFill="1" applyAlignment="1">
      <alignment horizontal="right"/>
    </xf>
    <xf numFmtId="6" fontId="2" fillId="5" borderId="0" xfId="0" applyNumberFormat="1" applyFont="1" applyFill="1" applyAlignment="1">
      <alignment horizontal="right"/>
    </xf>
    <xf numFmtId="173" fontId="18" fillId="5" borderId="0" xfId="0" applyNumberFormat="1" applyFont="1" applyFill="1" applyAlignment="1">
      <alignment horizontal="right"/>
    </xf>
    <xf numFmtId="0" fontId="8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vertical="center"/>
    </xf>
    <xf numFmtId="0" fontId="23" fillId="3" borderId="0" xfId="0" applyFont="1" applyFill="1" applyAlignment="1">
      <alignment horizontal="left" vertical="center"/>
    </xf>
    <xf numFmtId="0" fontId="22" fillId="2" borderId="0" xfId="0" applyFont="1" applyFill="1" applyAlignment="1">
      <alignment horizontal="left" vertical="center"/>
    </xf>
    <xf numFmtId="17" fontId="0" fillId="5" borderId="0" xfId="0" applyNumberFormat="1" applyFill="1"/>
    <xf numFmtId="1" fontId="0" fillId="5" borderId="0" xfId="0" applyNumberFormat="1" applyFill="1"/>
    <xf numFmtId="9" fontId="4" fillId="3" borderId="0" xfId="0" applyNumberFormat="1" applyFont="1" applyFill="1"/>
    <xf numFmtId="6" fontId="0" fillId="5" borderId="0" xfId="0" applyNumberFormat="1" applyFill="1"/>
    <xf numFmtId="1" fontId="0" fillId="2" borderId="0" xfId="0" applyNumberFormat="1" applyFill="1"/>
    <xf numFmtId="1" fontId="0" fillId="3" borderId="0" xfId="0" applyNumberFormat="1" applyFill="1" applyAlignment="1">
      <alignment horizontal="right"/>
    </xf>
    <xf numFmtId="14" fontId="0" fillId="3" borderId="0" xfId="0" applyNumberFormat="1" applyFill="1" applyAlignment="1">
      <alignment horizontal="right"/>
    </xf>
    <xf numFmtId="6" fontId="4" fillId="5" borderId="0" xfId="0" applyNumberFormat="1" applyFont="1" applyFill="1"/>
    <xf numFmtId="1" fontId="14" fillId="3" borderId="0" xfId="0" applyNumberFormat="1" applyFont="1" applyFill="1" applyAlignment="1">
      <alignment horizontal="right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A637A-CB0C-9642-99C9-880D41915BF7}">
  <sheetPr codeName="Tabelle10"/>
  <dimension ref="B2:AJ30"/>
  <sheetViews>
    <sheetView workbookViewId="0">
      <selection activeCell="K35" sqref="K35"/>
    </sheetView>
  </sheetViews>
  <sheetFormatPr baseColWidth="10" defaultColWidth="10.83203125" defaultRowHeight="16" outlineLevelRow="1" x14ac:dyDescent="0.2"/>
  <cols>
    <col min="1" max="1" width="4.1640625" style="1" customWidth="1"/>
    <col min="2" max="2" width="19.5" style="1" customWidth="1"/>
    <col min="3" max="3" width="9.33203125" style="1" customWidth="1"/>
    <col min="4" max="4" width="11.6640625" style="1" bestFit="1" customWidth="1"/>
    <col min="5" max="5" width="13.1640625" style="1" customWidth="1"/>
    <col min="6" max="6" width="15" style="1" customWidth="1"/>
    <col min="7" max="7" width="11.6640625" style="1" bestFit="1" customWidth="1"/>
    <col min="8" max="8" width="10.83203125" style="1"/>
    <col min="9" max="9" width="16" style="1" customWidth="1"/>
    <col min="10" max="10" width="15.1640625" style="1" customWidth="1"/>
    <col min="11" max="11" width="17" style="1" customWidth="1"/>
    <col min="12" max="12" width="10.5" style="1" customWidth="1"/>
    <col min="13" max="13" width="11.5" style="1" customWidth="1"/>
    <col min="14" max="14" width="10.83203125" style="1"/>
    <col min="15" max="15" width="13.5" style="1" customWidth="1"/>
    <col min="16" max="16" width="12.33203125" style="1" customWidth="1"/>
    <col min="17" max="17" width="15.6640625" style="1" customWidth="1"/>
    <col min="18" max="18" width="14" style="1" customWidth="1"/>
    <col min="19" max="19" width="19" style="1" customWidth="1"/>
    <col min="20" max="20" width="11.33203125" style="1" bestFit="1" customWidth="1"/>
    <col min="21" max="16384" width="10.83203125" style="1"/>
  </cols>
  <sheetData>
    <row r="2" spans="2:36" s="6" customFormat="1" ht="24" x14ac:dyDescent="0.2">
      <c r="B2" s="44" t="s">
        <v>55</v>
      </c>
      <c r="C2" s="5"/>
      <c r="D2" s="5"/>
      <c r="E2" s="5"/>
      <c r="F2" s="5"/>
      <c r="G2" s="5"/>
      <c r="H2" s="9"/>
      <c r="I2" s="5"/>
      <c r="J2" s="8"/>
      <c r="K2" s="5"/>
      <c r="L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C2" s="11"/>
      <c r="AD2" s="11"/>
      <c r="AE2" s="11"/>
      <c r="AF2" s="11"/>
      <c r="AG2" s="12"/>
      <c r="AH2" s="12"/>
      <c r="AI2" s="12"/>
      <c r="AJ2" s="12"/>
    </row>
    <row r="3" spans="2:36" s="6" customFormat="1" x14ac:dyDescent="0.2">
      <c r="B3" s="5"/>
      <c r="C3" s="5"/>
      <c r="D3" s="5"/>
      <c r="E3" s="5"/>
      <c r="F3" s="5"/>
      <c r="G3" s="5"/>
      <c r="H3" s="9"/>
      <c r="I3" s="5"/>
      <c r="J3" s="8"/>
      <c r="K3" s="5"/>
      <c r="L3" s="5"/>
      <c r="P3" s="17"/>
      <c r="R3" s="18"/>
      <c r="S3" s="5"/>
      <c r="U3" s="5"/>
      <c r="V3" s="5"/>
      <c r="W3" s="5"/>
      <c r="X3" s="5"/>
      <c r="Y3" s="5"/>
      <c r="Z3" s="5"/>
      <c r="AA3" s="5"/>
      <c r="AC3" s="11"/>
      <c r="AD3" s="11"/>
      <c r="AE3" s="11"/>
      <c r="AF3" s="11"/>
      <c r="AG3" s="12"/>
      <c r="AH3" s="12"/>
      <c r="AI3" s="12"/>
      <c r="AJ3" s="12"/>
    </row>
    <row r="4" spans="2:36" x14ac:dyDescent="0.2">
      <c r="B4" s="14" t="s">
        <v>0</v>
      </c>
      <c r="C4" s="14"/>
      <c r="D4" s="15"/>
      <c r="F4" s="14" t="s">
        <v>1</v>
      </c>
      <c r="G4" s="15"/>
      <c r="H4" s="15"/>
      <c r="J4" s="34"/>
    </row>
    <row r="5" spans="2:36" x14ac:dyDescent="0.2">
      <c r="B5" s="1" t="s">
        <v>2</v>
      </c>
      <c r="D5" s="16" t="s">
        <v>3</v>
      </c>
      <c r="F5" s="1" t="s">
        <v>4</v>
      </c>
      <c r="H5" s="4">
        <f>D14-H6-D12</f>
        <v>486225</v>
      </c>
      <c r="L5" s="45" t="s">
        <v>5</v>
      </c>
    </row>
    <row r="6" spans="2:36" x14ac:dyDescent="0.2">
      <c r="B6" s="1" t="s">
        <v>6</v>
      </c>
      <c r="D6" s="20">
        <f>1095</f>
        <v>1095</v>
      </c>
      <c r="F6" s="1" t="s">
        <v>7</v>
      </c>
      <c r="H6" s="10">
        <v>100000</v>
      </c>
    </row>
    <row r="7" spans="2:36" x14ac:dyDescent="0.2">
      <c r="B7" s="1" t="s">
        <v>8</v>
      </c>
      <c r="D7" s="10">
        <v>590000</v>
      </c>
      <c r="F7" s="24" t="s">
        <v>9</v>
      </c>
      <c r="H7" s="13">
        <f>H6/H5</f>
        <v>0.20566610108488867</v>
      </c>
      <c r="V7" s="2"/>
    </row>
    <row r="8" spans="2:36" x14ac:dyDescent="0.2">
      <c r="B8" s="1" t="s">
        <v>10</v>
      </c>
      <c r="D8" s="10">
        <v>485000</v>
      </c>
      <c r="E8" s="4"/>
      <c r="F8" s="1" t="s">
        <v>11</v>
      </c>
      <c r="G8" s="21">
        <v>0.01</v>
      </c>
      <c r="H8" s="4">
        <f>H5*G8</f>
        <v>4862.25</v>
      </c>
    </row>
    <row r="9" spans="2:36" x14ac:dyDescent="0.2">
      <c r="B9" s="1" t="s">
        <v>12</v>
      </c>
      <c r="C9" s="46">
        <v>8.5000000000000006E-2</v>
      </c>
      <c r="D9" s="4">
        <f>D8*C9</f>
        <v>41225</v>
      </c>
      <c r="F9" s="1" t="s">
        <v>13</v>
      </c>
      <c r="G9" s="21">
        <v>0.06</v>
      </c>
      <c r="H9" s="4">
        <f>H5*G9*(H10/12)</f>
        <v>29173.5</v>
      </c>
      <c r="N9" s="4"/>
    </row>
    <row r="10" spans="2:36" x14ac:dyDescent="0.2">
      <c r="B10" s="1" t="s">
        <v>14</v>
      </c>
      <c r="D10" s="10">
        <v>10000</v>
      </c>
      <c r="F10" s="1" t="s">
        <v>15</v>
      </c>
      <c r="H10" s="25">
        <v>12</v>
      </c>
      <c r="O10" s="4"/>
    </row>
    <row r="11" spans="2:36" x14ac:dyDescent="0.2">
      <c r="B11" s="1" t="s">
        <v>16</v>
      </c>
      <c r="D11" s="10">
        <v>50000</v>
      </c>
      <c r="F11" s="26" t="s">
        <v>17</v>
      </c>
      <c r="G11" s="26"/>
      <c r="H11" s="28">
        <f>SUM(H8:H9)</f>
        <v>34035.75</v>
      </c>
      <c r="P11" s="34"/>
    </row>
    <row r="12" spans="2:36" x14ac:dyDescent="0.2">
      <c r="B12" s="1" t="s">
        <v>38</v>
      </c>
      <c r="D12" s="10">
        <v>140000</v>
      </c>
      <c r="F12" s="29" t="s">
        <v>18</v>
      </c>
      <c r="G12" s="4"/>
      <c r="H12" s="22">
        <f>(D14+H11)/D6</f>
        <v>694.30205479452059</v>
      </c>
      <c r="P12" s="34"/>
    </row>
    <row r="13" spans="2:36" x14ac:dyDescent="0.2">
      <c r="B13" s="1" t="s">
        <v>39</v>
      </c>
      <c r="D13" s="10">
        <v>15000</v>
      </c>
      <c r="P13" s="34"/>
    </row>
    <row r="14" spans="2:36" x14ac:dyDescent="0.2">
      <c r="B14" s="26" t="s">
        <v>19</v>
      </c>
      <c r="C14" s="26"/>
      <c r="D14" s="28">
        <f>SUM(D8:D12)</f>
        <v>726225</v>
      </c>
      <c r="H14" s="4">
        <f>D14+H11</f>
        <v>760260.75</v>
      </c>
    </row>
    <row r="16" spans="2:36" x14ac:dyDescent="0.2">
      <c r="I16" s="30">
        <v>0</v>
      </c>
    </row>
    <row r="17" spans="2:15" x14ac:dyDescent="0.2">
      <c r="B17" s="14" t="s">
        <v>20</v>
      </c>
      <c r="C17" s="14" t="s">
        <v>21</v>
      </c>
      <c r="D17" s="36" t="s">
        <v>22</v>
      </c>
      <c r="E17" s="36" t="s">
        <v>23</v>
      </c>
      <c r="F17" s="36" t="s">
        <v>24</v>
      </c>
      <c r="G17" s="23" t="s">
        <v>25</v>
      </c>
      <c r="H17" s="23" t="s">
        <v>22</v>
      </c>
      <c r="I17" s="23" t="s">
        <v>26</v>
      </c>
      <c r="J17" s="23" t="s">
        <v>27</v>
      </c>
      <c r="K17" s="23" t="s">
        <v>28</v>
      </c>
      <c r="L17" s="23" t="s">
        <v>54</v>
      </c>
    </row>
    <row r="18" spans="2:15" hidden="1" outlineLevel="1" x14ac:dyDescent="0.2">
      <c r="B18" s="1" t="s">
        <v>29</v>
      </c>
      <c r="C18" s="31">
        <v>4</v>
      </c>
      <c r="D18" s="40">
        <v>3000</v>
      </c>
      <c r="E18" s="37">
        <v>640000</v>
      </c>
      <c r="F18" s="38">
        <v>126</v>
      </c>
      <c r="G18" s="32">
        <f>E18/F18</f>
        <v>5079.3650793650795</v>
      </c>
      <c r="H18" s="4">
        <f>F18*D18*C18</f>
        <v>1512000</v>
      </c>
      <c r="I18" s="4">
        <f>H18*I16</f>
        <v>0</v>
      </c>
      <c r="J18" s="7">
        <f>D6/C18</f>
        <v>273.75</v>
      </c>
      <c r="K18" s="3"/>
      <c r="L18" s="4">
        <f>(C18*E18)-(SUM(D14,H11,H18,I18))</f>
        <v>287739.25</v>
      </c>
    </row>
    <row r="19" spans="2:15" collapsed="1" x14ac:dyDescent="0.2">
      <c r="D19" s="35"/>
      <c r="E19" s="35"/>
      <c r="F19" s="39"/>
      <c r="G19" s="32"/>
    </row>
    <row r="20" spans="2:15" x14ac:dyDescent="0.2">
      <c r="B20" s="1" t="s">
        <v>30</v>
      </c>
      <c r="C20" s="1" t="s">
        <v>31</v>
      </c>
      <c r="D20" s="40">
        <v>2635</v>
      </c>
      <c r="E20" s="37">
        <v>599000</v>
      </c>
      <c r="F20" s="38">
        <v>124</v>
      </c>
      <c r="G20" s="32">
        <f>IF(F20="","",E20/F20)</f>
        <v>4830.6451612903229</v>
      </c>
      <c r="H20" s="4">
        <f>IF(F20="","",F20*D20)</f>
        <v>326740</v>
      </c>
      <c r="I20" s="4">
        <f t="shared" ref="I20:I26" si="0">IF(H20="","",$I$28/COUNTIF($H$20:$H$24,"&gt;0"))</f>
        <v>0</v>
      </c>
      <c r="J20" s="7">
        <f>IF(E20="","",$D$6/COUNTIF($H$20:$H$26,"&gt;0"))</f>
        <v>273.75</v>
      </c>
      <c r="K20" s="3">
        <f>IF(J20="","",J20*$H$12)</f>
        <v>190065.1875</v>
      </c>
      <c r="L20" s="4">
        <f>IF(E20="","",E20-H20-I20-K20)</f>
        <v>82194.8125</v>
      </c>
      <c r="M20" s="4"/>
      <c r="N20" s="2"/>
      <c r="O20" s="3"/>
    </row>
    <row r="21" spans="2:15" x14ac:dyDescent="0.2">
      <c r="B21" s="1" t="s">
        <v>32</v>
      </c>
      <c r="C21" s="1" t="s">
        <v>31</v>
      </c>
      <c r="D21" s="40">
        <v>2635</v>
      </c>
      <c r="E21" s="37">
        <v>599000</v>
      </c>
      <c r="F21" s="38">
        <v>124</v>
      </c>
      <c r="G21" s="32">
        <f t="shared" ref="G21:G26" si="1">IF(F21="","",E21/F21)</f>
        <v>4830.6451612903229</v>
      </c>
      <c r="H21" s="4">
        <f t="shared" ref="H21:H26" si="2">IF(F21="","",F21*D21)</f>
        <v>326740</v>
      </c>
      <c r="I21" s="4">
        <f t="shared" si="0"/>
        <v>0</v>
      </c>
      <c r="J21" s="7">
        <f t="shared" ref="J21:J26" si="3">IF(E21="","",$D$6/COUNTIF($H$20:$H$26,"&gt;0"))</f>
        <v>273.75</v>
      </c>
      <c r="K21" s="3">
        <f t="shared" ref="K21:K26" si="4">IF(J21="","",J21*$H$12)</f>
        <v>190065.1875</v>
      </c>
      <c r="L21" s="4">
        <f t="shared" ref="L21:L22" si="5">IF(E21="","",E21-H21-I21-K21)</f>
        <v>82194.8125</v>
      </c>
      <c r="M21" s="4"/>
      <c r="N21" s="2"/>
      <c r="O21" s="3"/>
    </row>
    <row r="22" spans="2:15" x14ac:dyDescent="0.2">
      <c r="B22" s="1" t="s">
        <v>33</v>
      </c>
      <c r="C22" s="1" t="s">
        <v>31</v>
      </c>
      <c r="D22" s="40">
        <v>2635</v>
      </c>
      <c r="E22" s="37">
        <v>599000</v>
      </c>
      <c r="F22" s="38">
        <v>124</v>
      </c>
      <c r="G22" s="32">
        <f t="shared" si="1"/>
        <v>4830.6451612903229</v>
      </c>
      <c r="H22" s="4">
        <f t="shared" si="2"/>
        <v>326740</v>
      </c>
      <c r="I22" s="4">
        <f t="shared" si="0"/>
        <v>0</v>
      </c>
      <c r="J22" s="7">
        <f t="shared" si="3"/>
        <v>273.75</v>
      </c>
      <c r="K22" s="3">
        <f t="shared" si="4"/>
        <v>190065.1875</v>
      </c>
      <c r="L22" s="4">
        <f t="shared" si="5"/>
        <v>82194.8125</v>
      </c>
      <c r="M22" s="4"/>
      <c r="N22" s="2"/>
      <c r="O22" s="3"/>
    </row>
    <row r="23" spans="2:15" x14ac:dyDescent="0.2">
      <c r="B23" s="1" t="s">
        <v>34</v>
      </c>
      <c r="C23" s="1" t="s">
        <v>31</v>
      </c>
      <c r="D23" s="40">
        <v>2635</v>
      </c>
      <c r="E23" s="37">
        <v>599000</v>
      </c>
      <c r="F23" s="38">
        <v>124</v>
      </c>
      <c r="G23" s="32">
        <f t="shared" si="1"/>
        <v>4830.6451612903229</v>
      </c>
      <c r="H23" s="4">
        <f t="shared" si="2"/>
        <v>326740</v>
      </c>
      <c r="I23" s="4">
        <f t="shared" si="0"/>
        <v>0</v>
      </c>
      <c r="J23" s="7">
        <f t="shared" si="3"/>
        <v>273.75</v>
      </c>
      <c r="K23" s="3">
        <f t="shared" si="4"/>
        <v>190065.1875</v>
      </c>
      <c r="L23" s="4">
        <f>IF(E23="","",E23-H23-I23-K23)</f>
        <v>82194.8125</v>
      </c>
      <c r="M23" s="4"/>
      <c r="N23" s="2"/>
      <c r="O23" s="3"/>
    </row>
    <row r="24" spans="2:15" hidden="1" x14ac:dyDescent="0.2">
      <c r="B24" s="1" t="s">
        <v>35</v>
      </c>
      <c r="D24" s="40"/>
      <c r="E24" s="37"/>
      <c r="F24" s="38"/>
      <c r="G24" s="32" t="str">
        <f t="shared" si="1"/>
        <v/>
      </c>
      <c r="H24" s="4" t="str">
        <f t="shared" si="2"/>
        <v/>
      </c>
      <c r="I24" s="4" t="str">
        <f t="shared" si="0"/>
        <v/>
      </c>
      <c r="J24" s="7" t="str">
        <f t="shared" si="3"/>
        <v/>
      </c>
      <c r="K24" s="3" t="str">
        <f t="shared" si="4"/>
        <v/>
      </c>
      <c r="L24" s="4" t="str">
        <f t="shared" ref="L24:L26" si="6">IF(E24="","",E24-H24-I24-K24)</f>
        <v/>
      </c>
      <c r="M24" s="4"/>
    </row>
    <row r="25" spans="2:15" hidden="1" x14ac:dyDescent="0.2">
      <c r="B25" s="1" t="s">
        <v>36</v>
      </c>
      <c r="D25" s="40"/>
      <c r="E25" s="37"/>
      <c r="F25" s="38"/>
      <c r="G25" s="32" t="str">
        <f t="shared" si="1"/>
        <v/>
      </c>
      <c r="H25" s="4" t="str">
        <f t="shared" si="2"/>
        <v/>
      </c>
      <c r="I25" s="4" t="str">
        <f t="shared" si="0"/>
        <v/>
      </c>
      <c r="J25" s="7" t="str">
        <f t="shared" si="3"/>
        <v/>
      </c>
      <c r="K25" s="3" t="str">
        <f t="shared" si="4"/>
        <v/>
      </c>
      <c r="L25" s="4" t="str">
        <f t="shared" si="6"/>
        <v/>
      </c>
      <c r="M25" s="4"/>
    </row>
    <row r="26" spans="2:15" hidden="1" x14ac:dyDescent="0.2">
      <c r="B26" s="1" t="s">
        <v>37</v>
      </c>
      <c r="D26" s="40"/>
      <c r="E26" s="37"/>
      <c r="F26" s="38"/>
      <c r="G26" s="32" t="str">
        <f t="shared" si="1"/>
        <v/>
      </c>
      <c r="H26" s="4" t="str">
        <f t="shared" si="2"/>
        <v/>
      </c>
      <c r="I26" s="4" t="str">
        <f t="shared" si="0"/>
        <v/>
      </c>
      <c r="J26" s="7" t="str">
        <f t="shared" si="3"/>
        <v/>
      </c>
      <c r="K26" s="3" t="str">
        <f t="shared" si="4"/>
        <v/>
      </c>
      <c r="L26" s="4" t="str">
        <f t="shared" si="6"/>
        <v/>
      </c>
      <c r="M26" s="4"/>
    </row>
    <row r="27" spans="2:15" x14ac:dyDescent="0.2">
      <c r="D27" s="35"/>
      <c r="F27" s="39"/>
      <c r="G27" s="32"/>
    </row>
    <row r="28" spans="2:15" x14ac:dyDescent="0.2">
      <c r="B28" s="26" t="s">
        <v>19</v>
      </c>
      <c r="C28" s="41">
        <f>COUNTA(C20:C26)</f>
        <v>4</v>
      </c>
      <c r="D28" s="48">
        <v>2635</v>
      </c>
      <c r="E28" s="42">
        <f>SUM(E20:E26)</f>
        <v>2396000</v>
      </c>
      <c r="F28" s="43">
        <f>SUM(F20:F26)</f>
        <v>496</v>
      </c>
      <c r="G28" s="33">
        <f>AVERAGE(G20:G26)</f>
        <v>4830.6451612903229</v>
      </c>
      <c r="H28" s="28">
        <f>SUM(H20:H26)</f>
        <v>1306960</v>
      </c>
      <c r="I28" s="28">
        <f>H28*I16</f>
        <v>0</v>
      </c>
      <c r="J28" s="47">
        <f>SUM(J20:J26)</f>
        <v>1095</v>
      </c>
      <c r="K28" s="28">
        <f>SUM(K20:K26)</f>
        <v>760260.75</v>
      </c>
      <c r="L28" s="28">
        <f>SUM(L20:L26)</f>
        <v>328779.25</v>
      </c>
      <c r="M28" s="61">
        <f>L28+K28</f>
        <v>1089040</v>
      </c>
      <c r="N28" s="4"/>
    </row>
    <row r="29" spans="2:15" x14ac:dyDescent="0.2">
      <c r="E29" s="4"/>
      <c r="K29" s="19"/>
      <c r="L29" s="13"/>
    </row>
    <row r="30" spans="2:15" x14ac:dyDescent="0.2">
      <c r="K30" s="19"/>
      <c r="L30" s="13"/>
    </row>
  </sheetData>
  <dataValidations disablePrompts="1" count="1">
    <dataValidation type="list" allowBlank="1" showInputMessage="1" showErrorMessage="1" sqref="C20:C26" xr:uid="{2B0F088A-5333-C94F-B2BF-AA1F5CDA584F}">
      <formula1>",REH,RMH,DHH"</formula1>
    </dataValidation>
  </dataValidations>
  <pageMargins left="0.7" right="0.7" top="0.78740157499999996" bottom="0.78740157499999996" header="0.3" footer="0.3"/>
  <pageSetup paperSize="9" orientation="portrait" horizontalDpi="0" verticalDpi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B031E-C7FA-664C-A2B6-BB442E82E371}">
  <dimension ref="A1:AN101"/>
  <sheetViews>
    <sheetView tabSelected="1" zoomScale="125" zoomScaleNormal="125" workbookViewId="0">
      <selection activeCell="S15" sqref="S15"/>
    </sheetView>
  </sheetViews>
  <sheetFormatPr baseColWidth="10" defaultRowHeight="16" x14ac:dyDescent="0.2"/>
  <cols>
    <col min="1" max="1" width="30.33203125" style="1" customWidth="1"/>
    <col min="2" max="2" width="13.6640625" style="1" customWidth="1"/>
    <col min="3" max="5" width="11" style="1" bestFit="1" customWidth="1"/>
    <col min="6" max="6" width="12.33203125" style="1" bestFit="1" customWidth="1"/>
    <col min="7" max="7" width="10.6640625" style="1" customWidth="1"/>
    <col min="8" max="8" width="12.33203125" style="1" bestFit="1" customWidth="1"/>
    <col min="9" max="11" width="11.33203125" style="1" bestFit="1" customWidth="1"/>
    <col min="12" max="12" width="12.33203125" style="1" bestFit="1" customWidth="1"/>
    <col min="13" max="13" width="11.33203125" style="1" bestFit="1" customWidth="1"/>
    <col min="14" max="14" width="12.33203125" style="1" bestFit="1" customWidth="1"/>
    <col min="15" max="16" width="11.33203125" style="1" bestFit="1" customWidth="1"/>
    <col min="17" max="19" width="11.6640625" style="1" bestFit="1" customWidth="1"/>
    <col min="20" max="20" width="12.33203125" style="1" bestFit="1" customWidth="1"/>
    <col min="21" max="22" width="11.33203125" style="1" bestFit="1" customWidth="1"/>
    <col min="23" max="25" width="11.6640625" style="1" bestFit="1" customWidth="1"/>
    <col min="26" max="26" width="12.33203125" style="1" bestFit="1" customWidth="1"/>
    <col min="27" max="28" width="11.33203125" style="1" bestFit="1" customWidth="1"/>
    <col min="29" max="32" width="11.6640625" style="1" bestFit="1" customWidth="1"/>
    <col min="33" max="34" width="11.33203125" style="1" bestFit="1" customWidth="1"/>
    <col min="35" max="38" width="11.6640625" style="1" bestFit="1" customWidth="1"/>
    <col min="39" max="16384" width="10.83203125" style="1"/>
  </cols>
  <sheetData>
    <row r="1" spans="1:39" s="84" customFormat="1" ht="24" x14ac:dyDescent="0.2">
      <c r="A1" s="44" t="s">
        <v>91</v>
      </c>
      <c r="B1" s="44"/>
      <c r="C1" s="44"/>
      <c r="D1" s="44"/>
      <c r="E1" s="44"/>
      <c r="F1" s="44"/>
      <c r="G1" s="44"/>
      <c r="H1" s="44"/>
      <c r="I1" s="44"/>
      <c r="J1" s="44"/>
      <c r="K1" s="83"/>
      <c r="L1" s="44"/>
      <c r="M1" s="44"/>
      <c r="N1" s="44"/>
      <c r="O1" s="44"/>
      <c r="P1" s="44"/>
      <c r="Q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F1" s="85"/>
      <c r="AG1" s="85"/>
      <c r="AH1" s="85"/>
      <c r="AI1" s="85"/>
      <c r="AJ1" s="86"/>
      <c r="AK1" s="86"/>
      <c r="AL1" s="86"/>
      <c r="AM1" s="86"/>
    </row>
    <row r="2" spans="1:39" s="6" customFormat="1" ht="19" x14ac:dyDescent="0.2">
      <c r="A2" s="62" t="s">
        <v>56</v>
      </c>
      <c r="B2" s="5"/>
      <c r="C2" s="5"/>
      <c r="D2" s="5"/>
      <c r="E2" s="5"/>
      <c r="F2" s="5"/>
      <c r="G2" s="5"/>
      <c r="H2" s="5"/>
      <c r="I2" s="5"/>
      <c r="J2" s="5"/>
      <c r="K2" s="9"/>
      <c r="L2" s="5"/>
      <c r="M2" s="5"/>
      <c r="N2" s="5"/>
      <c r="O2" s="5"/>
      <c r="P2" s="5"/>
      <c r="Q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F2" s="11"/>
      <c r="AG2" s="11"/>
      <c r="AH2" s="11"/>
      <c r="AI2" s="11"/>
      <c r="AJ2" s="12"/>
      <c r="AK2" s="12"/>
      <c r="AL2" s="12"/>
      <c r="AM2" s="12"/>
    </row>
    <row r="3" spans="1:39" s="6" customFormat="1" ht="19" x14ac:dyDescent="0.2">
      <c r="A3" s="62"/>
      <c r="B3" s="5"/>
      <c r="C3" s="5"/>
      <c r="D3" s="5"/>
      <c r="E3" s="5"/>
      <c r="F3" s="5"/>
      <c r="G3" s="5"/>
      <c r="H3" s="5"/>
      <c r="I3" s="5"/>
      <c r="J3" s="5"/>
      <c r="K3" s="9"/>
      <c r="L3" s="5"/>
      <c r="M3" s="5"/>
      <c r="N3" s="5"/>
      <c r="O3" s="5"/>
      <c r="P3" s="5"/>
      <c r="Q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F3" s="11"/>
      <c r="AG3" s="11"/>
      <c r="AH3" s="11"/>
      <c r="AI3" s="11"/>
      <c r="AJ3" s="12"/>
      <c r="AK3" s="12"/>
      <c r="AL3" s="12"/>
      <c r="AM3" s="12"/>
    </row>
    <row r="4" spans="1:39" s="6" customFormat="1" x14ac:dyDescent="0.2">
      <c r="A4" s="63" t="s">
        <v>57</v>
      </c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  <c r="N4" s="5"/>
      <c r="O4" s="5"/>
      <c r="P4" s="5"/>
      <c r="Q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F4" s="11"/>
      <c r="AG4" s="11"/>
      <c r="AH4" s="11"/>
      <c r="AI4" s="11"/>
      <c r="AJ4" s="12"/>
      <c r="AK4" s="12"/>
      <c r="AL4" s="12"/>
      <c r="AM4" s="12"/>
    </row>
    <row r="5" spans="1:39" s="6" customFormat="1" x14ac:dyDescent="0.2">
      <c r="A5" s="64" t="s">
        <v>58</v>
      </c>
      <c r="B5" s="5"/>
      <c r="C5" s="5"/>
      <c r="D5" s="5"/>
      <c r="E5" s="5"/>
      <c r="F5" s="5"/>
      <c r="G5" s="5"/>
      <c r="H5" s="5"/>
      <c r="I5" s="5"/>
      <c r="J5" s="5"/>
      <c r="K5" s="9"/>
      <c r="L5" s="5"/>
      <c r="M5" s="5"/>
      <c r="N5" s="5"/>
      <c r="O5" s="5"/>
      <c r="P5" s="5"/>
      <c r="Q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F5" s="11"/>
      <c r="AG5" s="11"/>
      <c r="AH5" s="11"/>
      <c r="AI5" s="11"/>
      <c r="AJ5" s="12"/>
      <c r="AK5" s="12"/>
      <c r="AL5" s="12"/>
      <c r="AM5" s="12"/>
    </row>
    <row r="6" spans="1:39" s="6" customFormat="1" x14ac:dyDescent="0.2">
      <c r="A6" s="65" t="s">
        <v>59</v>
      </c>
      <c r="B6" s="5"/>
      <c r="C6" s="5"/>
      <c r="D6" s="5"/>
      <c r="E6" s="5"/>
      <c r="F6" s="5"/>
      <c r="G6" s="5"/>
      <c r="H6" s="5"/>
      <c r="I6" s="5"/>
      <c r="J6" s="5"/>
      <c r="K6" s="9"/>
      <c r="L6" s="5"/>
      <c r="M6" s="5"/>
      <c r="N6" s="5"/>
      <c r="O6" s="5"/>
      <c r="P6" s="5"/>
      <c r="Q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F6" s="11"/>
      <c r="AG6" s="11"/>
      <c r="AH6" s="11"/>
      <c r="AI6" s="11"/>
      <c r="AJ6" s="12"/>
      <c r="AK6" s="12"/>
      <c r="AL6" s="12"/>
      <c r="AM6" s="12"/>
    </row>
    <row r="7" spans="1:39" s="6" customForma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9"/>
      <c r="L7" s="5"/>
      <c r="M7" s="5"/>
      <c r="N7" s="5"/>
      <c r="O7" s="5"/>
      <c r="P7" s="5"/>
      <c r="Q7" s="5"/>
      <c r="S7" s="17"/>
      <c r="U7" s="18"/>
      <c r="V7" s="5"/>
      <c r="X7" s="5"/>
      <c r="Y7" s="5"/>
      <c r="Z7" s="5"/>
      <c r="AA7" s="5"/>
      <c r="AB7" s="5"/>
      <c r="AC7" s="5"/>
      <c r="AD7" s="5"/>
      <c r="AF7" s="11"/>
      <c r="AG7" s="11"/>
      <c r="AH7" s="11"/>
      <c r="AI7" s="11"/>
      <c r="AJ7" s="12"/>
      <c r="AK7" s="12"/>
      <c r="AL7" s="12"/>
      <c r="AM7" s="12"/>
    </row>
    <row r="8" spans="1:39" x14ac:dyDescent="0.2">
      <c r="A8" s="14" t="s">
        <v>0</v>
      </c>
      <c r="B8" s="14"/>
      <c r="C8" s="15"/>
      <c r="D8" s="66" t="s">
        <v>60</v>
      </c>
      <c r="E8" s="5"/>
      <c r="G8" s="14" t="s">
        <v>1</v>
      </c>
      <c r="H8" s="15"/>
      <c r="I8" s="15"/>
      <c r="J8" s="15"/>
      <c r="K8" s="15"/>
      <c r="L8" s="5"/>
      <c r="M8" s="5"/>
      <c r="N8" s="5"/>
      <c r="O8" s="5"/>
      <c r="P8" s="5"/>
      <c r="Q8" s="5"/>
    </row>
    <row r="9" spans="1:39" x14ac:dyDescent="0.2">
      <c r="A9" s="1" t="s">
        <v>2</v>
      </c>
      <c r="C9" s="16" t="s">
        <v>61</v>
      </c>
      <c r="D9" s="67"/>
      <c r="E9" s="5"/>
      <c r="G9" s="1" t="s">
        <v>4</v>
      </c>
      <c r="K9" s="10">
        <v>600000</v>
      </c>
      <c r="L9" s="5"/>
      <c r="M9" s="5"/>
      <c r="N9" s="5"/>
      <c r="O9" s="5"/>
      <c r="P9" s="5"/>
      <c r="Q9" s="5"/>
    </row>
    <row r="10" spans="1:39" x14ac:dyDescent="0.2">
      <c r="A10" s="1" t="s">
        <v>6</v>
      </c>
      <c r="C10" s="20">
        <v>981</v>
      </c>
      <c r="D10" s="67"/>
      <c r="E10" s="5"/>
      <c r="G10" s="1" t="s">
        <v>13</v>
      </c>
      <c r="H10" s="21"/>
      <c r="I10" s="21"/>
      <c r="J10" s="21">
        <v>0.05</v>
      </c>
      <c r="K10" s="4">
        <f>K9*J10</f>
        <v>30000</v>
      </c>
      <c r="L10" s="5"/>
      <c r="M10" s="5"/>
      <c r="N10" s="5"/>
      <c r="O10" s="5"/>
      <c r="P10" s="5"/>
      <c r="Q10" s="5"/>
    </row>
    <row r="11" spans="1:39" x14ac:dyDescent="0.2">
      <c r="A11" s="1" t="s">
        <v>62</v>
      </c>
      <c r="C11" s="10">
        <v>850</v>
      </c>
      <c r="D11" s="67"/>
      <c r="E11" s="5"/>
      <c r="G11" s="1" t="s">
        <v>15</v>
      </c>
      <c r="K11" s="25">
        <v>18</v>
      </c>
      <c r="L11" s="5"/>
      <c r="M11" s="5"/>
      <c r="N11" s="5"/>
      <c r="O11" s="5"/>
      <c r="P11" s="5"/>
      <c r="Q11" s="5"/>
      <c r="Y11" s="2"/>
    </row>
    <row r="12" spans="1:39" x14ac:dyDescent="0.2">
      <c r="A12" s="1" t="s">
        <v>63</v>
      </c>
      <c r="C12" s="4">
        <f>+C10*C11</f>
        <v>833850</v>
      </c>
      <c r="D12" s="67"/>
      <c r="E12" s="5"/>
      <c r="G12" s="1" t="s">
        <v>17</v>
      </c>
      <c r="H12" s="21"/>
      <c r="I12" s="21"/>
      <c r="J12" s="21"/>
      <c r="K12" s="4">
        <f>+K11/12*J10*K9</f>
        <v>45000.000000000007</v>
      </c>
      <c r="L12" s="5"/>
      <c r="M12" s="5"/>
      <c r="N12" s="5"/>
      <c r="O12" s="5"/>
      <c r="P12" s="5"/>
      <c r="Q12" s="5"/>
      <c r="Y12" s="2"/>
    </row>
    <row r="13" spans="1:39" x14ac:dyDescent="0.2">
      <c r="A13" s="1" t="s">
        <v>10</v>
      </c>
      <c r="C13" s="10">
        <v>600000</v>
      </c>
      <c r="D13" s="67">
        <f>+C13/$C$10</f>
        <v>611.62079510703359</v>
      </c>
      <c r="E13" s="5"/>
      <c r="L13" s="5"/>
      <c r="M13" s="5"/>
      <c r="N13" s="5"/>
      <c r="O13" s="5"/>
      <c r="P13" s="5"/>
      <c r="Q13" s="5"/>
    </row>
    <row r="14" spans="1:39" x14ac:dyDescent="0.2">
      <c r="A14" s="1" t="s">
        <v>64</v>
      </c>
      <c r="C14" s="68">
        <f>+C13/C12-1</f>
        <v>-0.28044612340348984</v>
      </c>
      <c r="D14" s="67"/>
      <c r="E14" s="5"/>
      <c r="G14" s="26" t="s">
        <v>65</v>
      </c>
      <c r="H14" s="26"/>
      <c r="I14" s="26"/>
      <c r="J14" s="26"/>
      <c r="K14" s="28">
        <f>+C22+K12</f>
        <v>761000</v>
      </c>
      <c r="L14" s="5"/>
      <c r="M14" s="5"/>
      <c r="N14" s="5"/>
      <c r="O14" s="5"/>
      <c r="P14" s="5"/>
      <c r="Q14" s="5"/>
    </row>
    <row r="15" spans="1:39" x14ac:dyDescent="0.2">
      <c r="C15" s="68"/>
      <c r="D15" s="67"/>
      <c r="E15" s="5"/>
      <c r="G15" s="1" t="s">
        <v>66</v>
      </c>
      <c r="K15" s="67">
        <f>+K14/$C$10</f>
        <v>775.73904179408771</v>
      </c>
      <c r="L15" s="5"/>
      <c r="M15" s="5"/>
      <c r="N15" s="5"/>
      <c r="O15" s="5"/>
      <c r="P15" s="5"/>
      <c r="Q15" s="5"/>
    </row>
    <row r="16" spans="1:39" x14ac:dyDescent="0.2">
      <c r="A16" s="63" t="s">
        <v>67</v>
      </c>
      <c r="C16" s="68"/>
      <c r="D16" s="67"/>
      <c r="E16" s="5"/>
      <c r="L16" s="5"/>
      <c r="M16" s="5"/>
      <c r="N16" s="5"/>
      <c r="O16" s="5"/>
      <c r="P16" s="5"/>
      <c r="Q16" s="5"/>
    </row>
    <row r="17" spans="1:19" x14ac:dyDescent="0.2">
      <c r="A17" s="24" t="s">
        <v>12</v>
      </c>
      <c r="B17" s="46">
        <v>0.08</v>
      </c>
      <c r="C17" s="4">
        <f>C13*B17</f>
        <v>48000</v>
      </c>
      <c r="D17" s="67">
        <f>+C17/$C$10</f>
        <v>48.929663608562691</v>
      </c>
      <c r="E17" s="5"/>
      <c r="G17" s="34" t="s">
        <v>92</v>
      </c>
      <c r="K17" s="4">
        <f>K14-K9</f>
        <v>161000</v>
      </c>
    </row>
    <row r="18" spans="1:19" x14ac:dyDescent="0.2">
      <c r="A18" s="24" t="s">
        <v>14</v>
      </c>
      <c r="C18" s="10">
        <v>15000</v>
      </c>
      <c r="D18" s="67">
        <f>+C18/$C$10</f>
        <v>15.290519877675841</v>
      </c>
      <c r="E18" s="5"/>
      <c r="S18" s="34"/>
    </row>
    <row r="19" spans="1:19" x14ac:dyDescent="0.2">
      <c r="A19" s="24" t="s">
        <v>39</v>
      </c>
      <c r="C19" s="10">
        <v>15000</v>
      </c>
      <c r="D19" s="67">
        <f>+C19/$C$10</f>
        <v>15.290519877675841</v>
      </c>
      <c r="E19" s="5"/>
      <c r="S19" s="34"/>
    </row>
    <row r="20" spans="1:19" x14ac:dyDescent="0.2">
      <c r="A20" s="24" t="s">
        <v>16</v>
      </c>
      <c r="C20" s="10">
        <v>38000</v>
      </c>
      <c r="D20" s="67">
        <f>+C20/$C$10</f>
        <v>38.735983690112128</v>
      </c>
      <c r="E20" s="5"/>
      <c r="S20" s="34"/>
    </row>
    <row r="21" spans="1:19" x14ac:dyDescent="0.2">
      <c r="C21" s="4"/>
      <c r="D21" s="67"/>
      <c r="E21" s="5"/>
      <c r="S21" s="34"/>
    </row>
    <row r="22" spans="1:19" x14ac:dyDescent="0.2">
      <c r="A22" s="26" t="s">
        <v>68</v>
      </c>
      <c r="B22" s="26"/>
      <c r="C22" s="28">
        <f>+C13+C17+C18+C20+C19</f>
        <v>716000</v>
      </c>
      <c r="D22" s="69">
        <f>+C22/$C$10</f>
        <v>729.86748216106014</v>
      </c>
      <c r="E22" s="5"/>
    </row>
    <row r="23" spans="1:19" x14ac:dyDescent="0.2">
      <c r="E23" s="5"/>
      <c r="H23" s="29"/>
      <c r="K23" s="4"/>
      <c r="L23" s="22"/>
      <c r="M23" s="22"/>
      <c r="N23" s="22"/>
      <c r="O23" s="22"/>
      <c r="P23" s="22"/>
      <c r="Q23" s="22"/>
    </row>
    <row r="26" spans="1:19" x14ac:dyDescent="0.2">
      <c r="A26" s="70" t="s">
        <v>55</v>
      </c>
      <c r="C26" s="71" t="s">
        <v>69</v>
      </c>
      <c r="D26" s="71"/>
      <c r="E26" s="71"/>
      <c r="F26" s="71"/>
    </row>
    <row r="27" spans="1:19" x14ac:dyDescent="0.2">
      <c r="A27" s="73"/>
    </row>
    <row r="28" spans="1:19" x14ac:dyDescent="0.2">
      <c r="A28" s="14" t="s">
        <v>20</v>
      </c>
      <c r="B28" s="14" t="s">
        <v>21</v>
      </c>
      <c r="C28" s="36" t="s">
        <v>22</v>
      </c>
      <c r="D28" s="23" t="s">
        <v>72</v>
      </c>
      <c r="E28" s="23"/>
      <c r="F28" s="23" t="s">
        <v>22</v>
      </c>
      <c r="G28" s="23"/>
      <c r="H28" s="23" t="s">
        <v>93</v>
      </c>
    </row>
    <row r="29" spans="1:19" x14ac:dyDescent="0.2">
      <c r="A29" s="1" t="s">
        <v>30</v>
      </c>
      <c r="B29" s="1" t="s">
        <v>80</v>
      </c>
      <c r="C29" s="75">
        <v>2730</v>
      </c>
      <c r="D29" s="76">
        <v>124</v>
      </c>
      <c r="E29" s="76"/>
      <c r="F29" s="4">
        <f>IF(D29="","",D29*C29)</f>
        <v>338520</v>
      </c>
      <c r="H29" s="4">
        <f>$K$14/$B$33</f>
        <v>190250</v>
      </c>
    </row>
    <row r="30" spans="1:19" x14ac:dyDescent="0.2">
      <c r="A30" s="1" t="s">
        <v>32</v>
      </c>
      <c r="B30" s="1" t="s">
        <v>81</v>
      </c>
      <c r="C30" s="75">
        <v>2615</v>
      </c>
      <c r="D30" s="76">
        <v>124</v>
      </c>
      <c r="E30" s="76"/>
      <c r="F30" s="4">
        <f>IF(D30="","",D30*C30)</f>
        <v>324260</v>
      </c>
      <c r="H30" s="4">
        <f>$K$14/$B$33</f>
        <v>190250</v>
      </c>
    </row>
    <row r="31" spans="1:19" x14ac:dyDescent="0.2">
      <c r="A31" s="1" t="s">
        <v>33</v>
      </c>
      <c r="B31" s="1" t="s">
        <v>81</v>
      </c>
      <c r="C31" s="75">
        <v>2615</v>
      </c>
      <c r="D31" s="76">
        <v>124</v>
      </c>
      <c r="E31" s="76"/>
      <c r="F31" s="4">
        <f>IF(D31="","",D31*C31)</f>
        <v>324260</v>
      </c>
      <c r="H31" s="4">
        <f>$K$14/$B$33</f>
        <v>190250</v>
      </c>
    </row>
    <row r="32" spans="1:19" x14ac:dyDescent="0.2">
      <c r="A32" s="1" t="s">
        <v>34</v>
      </c>
      <c r="B32" s="1" t="s">
        <v>80</v>
      </c>
      <c r="C32" s="75">
        <v>2730</v>
      </c>
      <c r="D32" s="76">
        <v>124</v>
      </c>
      <c r="E32" s="76"/>
      <c r="F32" s="4">
        <f>IF(D32="","",D32*C32)</f>
        <v>338520</v>
      </c>
      <c r="H32" s="4">
        <f>$K$14/$B$33</f>
        <v>190250</v>
      </c>
    </row>
    <row r="33" spans="1:10" x14ac:dyDescent="0.2">
      <c r="A33" s="26" t="s">
        <v>19</v>
      </c>
      <c r="B33" s="41">
        <f>COUNTA(B29:B32)</f>
        <v>4</v>
      </c>
      <c r="C33" s="79">
        <f>+F33/D33</f>
        <v>2672.5</v>
      </c>
      <c r="D33" s="80">
        <f>SUM(D29:D32)</f>
        <v>496</v>
      </c>
      <c r="E33" s="80"/>
      <c r="F33" s="28">
        <f>SUM(F29:F32)</f>
        <v>1325560</v>
      </c>
      <c r="G33" s="23"/>
      <c r="H33" s="28">
        <f>SUM(H29:H32)</f>
        <v>761000</v>
      </c>
      <c r="J33" s="4"/>
    </row>
    <row r="34" spans="1:10" ht="16" customHeight="1" x14ac:dyDescent="0.25">
      <c r="A34" s="49"/>
    </row>
    <row r="35" spans="1:10" ht="16" customHeight="1" x14ac:dyDescent="0.25">
      <c r="A35" s="49"/>
    </row>
    <row r="36" spans="1:10" ht="16" customHeight="1" x14ac:dyDescent="0.2">
      <c r="A36" s="72" t="s">
        <v>70</v>
      </c>
      <c r="B36" s="72"/>
      <c r="C36" s="72"/>
      <c r="E36" s="72" t="s">
        <v>71</v>
      </c>
      <c r="F36" s="72"/>
      <c r="G36" s="72"/>
      <c r="I36" s="72" t="s">
        <v>98</v>
      </c>
      <c r="J36" s="72"/>
    </row>
    <row r="37" spans="1:10" ht="16" customHeight="1" x14ac:dyDescent="0.2"/>
    <row r="38" spans="1:10" ht="16" customHeight="1" x14ac:dyDescent="0.2">
      <c r="A38" s="36" t="s">
        <v>73</v>
      </c>
      <c r="B38" s="23"/>
      <c r="C38" s="23" t="s">
        <v>74</v>
      </c>
      <c r="E38" s="23" t="s">
        <v>75</v>
      </c>
      <c r="F38" s="74" t="s">
        <v>76</v>
      </c>
      <c r="G38" s="23" t="s">
        <v>77</v>
      </c>
      <c r="I38" s="23" t="s">
        <v>78</v>
      </c>
      <c r="J38" s="23" t="s">
        <v>79</v>
      </c>
    </row>
    <row r="39" spans="1:10" ht="16" customHeight="1" x14ac:dyDescent="0.2">
      <c r="A39" s="37">
        <v>649000</v>
      </c>
      <c r="B39" s="67"/>
      <c r="C39" s="67">
        <f>IF(D29="","",A39/D29)</f>
        <v>5233.8709677419356</v>
      </c>
      <c r="E39" s="77">
        <f>+A39-F29</f>
        <v>310480</v>
      </c>
      <c r="F39" s="78">
        <f ca="1">$F$42/4</f>
        <v>245.25</v>
      </c>
      <c r="G39" s="67">
        <f ca="1">+E39/F39</f>
        <v>1243.2212028542303</v>
      </c>
      <c r="I39" s="77">
        <f>E39-($K$14/$B$33)</f>
        <v>120230</v>
      </c>
      <c r="J39" s="67">
        <f ca="1">+I39/F39</f>
        <v>460.48994676448598</v>
      </c>
    </row>
    <row r="40" spans="1:10" ht="16" customHeight="1" x14ac:dyDescent="0.2">
      <c r="A40" s="37">
        <v>629000</v>
      </c>
      <c r="B40" s="67"/>
      <c r="C40" s="67">
        <f>IF(D30="","",A40/D30)</f>
        <v>5072.5806451612907</v>
      </c>
      <c r="E40" s="77">
        <f>+A40-F30</f>
        <v>304740</v>
      </c>
      <c r="F40" s="78">
        <f ca="1">$F$42/4</f>
        <v>245.25</v>
      </c>
      <c r="G40" s="67">
        <f ca="1">+E40/F40</f>
        <v>1250.1529051987768</v>
      </c>
      <c r="I40" s="77">
        <f t="shared" ref="I40:I42" si="0">E40-($K$14/$B$33)</f>
        <v>114490</v>
      </c>
      <c r="J40" s="67">
        <f ca="1">+I40/F40</f>
        <v>463.05745384713481</v>
      </c>
    </row>
    <row r="41" spans="1:10" ht="16" customHeight="1" x14ac:dyDescent="0.2">
      <c r="A41" s="37">
        <v>629000</v>
      </c>
      <c r="B41" s="67"/>
      <c r="C41" s="67">
        <f>IF(D31="","",A41/D31)</f>
        <v>5072.5806451612907</v>
      </c>
      <c r="E41" s="77">
        <f>+A41-F31</f>
        <v>304740</v>
      </c>
      <c r="F41" s="78">
        <f ca="1">$F$42/4</f>
        <v>245.25</v>
      </c>
      <c r="G41" s="67">
        <f ca="1">+E41/F41</f>
        <v>1250.1529051987768</v>
      </c>
      <c r="I41" s="77">
        <f t="shared" si="0"/>
        <v>114490</v>
      </c>
      <c r="J41" s="67">
        <f ca="1">+I41/F41</f>
        <v>463.05745384713481</v>
      </c>
    </row>
    <row r="42" spans="1:10" ht="16" customHeight="1" x14ac:dyDescent="0.2">
      <c r="A42" s="37">
        <v>649000</v>
      </c>
      <c r="B42" s="67"/>
      <c r="C42" s="67">
        <f>IF(D32="","",A42/D32)</f>
        <v>5233.8709677419356</v>
      </c>
      <c r="E42" s="77">
        <f>+A42-F32</f>
        <v>310480</v>
      </c>
      <c r="F42" s="78">
        <f ca="1">$F$42/4</f>
        <v>245.25</v>
      </c>
      <c r="G42" s="67">
        <f ca="1">+E42/F42</f>
        <v>1243.2212028542303</v>
      </c>
      <c r="I42" s="77">
        <f t="shared" si="0"/>
        <v>120230</v>
      </c>
      <c r="J42" s="67">
        <f ca="1">+I42/F42</f>
        <v>460.48994676448598</v>
      </c>
    </row>
    <row r="43" spans="1:10" ht="16" customHeight="1" x14ac:dyDescent="0.2">
      <c r="A43" s="42">
        <f>SUM(A39:A42)</f>
        <v>2556000</v>
      </c>
      <c r="B43" s="69"/>
      <c r="C43" s="69">
        <f>AVERAGE(C39:C42)</f>
        <v>5153.2258064516136</v>
      </c>
      <c r="E43" s="81">
        <f>+A43-F33</f>
        <v>1230440</v>
      </c>
      <c r="F43" s="82">
        <f>C10</f>
        <v>981</v>
      </c>
      <c r="G43" s="69">
        <f>+E43/F43</f>
        <v>1254.2711518858307</v>
      </c>
      <c r="I43" s="81">
        <f>SUM(I39:I42)</f>
        <v>469440</v>
      </c>
      <c r="J43" s="69">
        <f>+I43/F43</f>
        <v>478.53211009174311</v>
      </c>
    </row>
    <row r="44" spans="1:10" ht="16" customHeight="1" x14ac:dyDescent="0.25">
      <c r="A44" s="49"/>
    </row>
    <row r="45" spans="1:10" ht="16" customHeight="1" x14ac:dyDescent="0.25">
      <c r="A45" s="49"/>
      <c r="I45" s="4"/>
    </row>
    <row r="46" spans="1:10" ht="16" customHeight="1" x14ac:dyDescent="0.25">
      <c r="A46" s="49"/>
    </row>
    <row r="47" spans="1:10" ht="21" x14ac:dyDescent="0.25">
      <c r="A47" s="49" t="s">
        <v>82</v>
      </c>
    </row>
    <row r="48" spans="1:10" ht="21" x14ac:dyDescent="0.25">
      <c r="A48" s="49"/>
    </row>
    <row r="49" spans="1:4" x14ac:dyDescent="0.2">
      <c r="A49" s="50" t="s">
        <v>0</v>
      </c>
      <c r="B49" s="57" t="s">
        <v>53</v>
      </c>
      <c r="C49" s="50"/>
      <c r="D49" s="50" t="s">
        <v>52</v>
      </c>
    </row>
    <row r="50" spans="1:4" x14ac:dyDescent="0.2">
      <c r="A50" s="51" t="s">
        <v>88</v>
      </c>
      <c r="B50" s="1">
        <v>1</v>
      </c>
      <c r="C50" s="89">
        <v>0.1</v>
      </c>
      <c r="D50" s="55">
        <f>C50*C13</f>
        <v>60000</v>
      </c>
    </row>
    <row r="51" spans="1:4" x14ac:dyDescent="0.2">
      <c r="A51" s="51" t="s">
        <v>99</v>
      </c>
      <c r="B51" s="1">
        <v>3</v>
      </c>
      <c r="C51" s="54"/>
      <c r="D51" s="55">
        <f>C13-D50</f>
        <v>540000</v>
      </c>
    </row>
    <row r="52" spans="1:4" x14ac:dyDescent="0.2">
      <c r="A52" s="51" t="s">
        <v>12</v>
      </c>
      <c r="B52" s="1">
        <v>1</v>
      </c>
      <c r="C52" s="52">
        <v>0.08</v>
      </c>
      <c r="D52" s="55">
        <f>C17</f>
        <v>48000</v>
      </c>
    </row>
    <row r="53" spans="1:4" x14ac:dyDescent="0.2">
      <c r="A53" s="51" t="s">
        <v>14</v>
      </c>
      <c r="B53" s="1">
        <v>1</v>
      </c>
      <c r="C53" s="51"/>
      <c r="D53" s="55">
        <f>C18</f>
        <v>15000</v>
      </c>
    </row>
    <row r="54" spans="1:4" x14ac:dyDescent="0.2">
      <c r="A54" s="51" t="s">
        <v>39</v>
      </c>
      <c r="B54" s="1">
        <v>6</v>
      </c>
      <c r="C54" s="51"/>
      <c r="D54" s="55">
        <f>C19</f>
        <v>15000</v>
      </c>
    </row>
    <row r="55" spans="1:4" x14ac:dyDescent="0.2">
      <c r="A55" s="51" t="s">
        <v>16</v>
      </c>
      <c r="B55" s="91">
        <f>D62</f>
        <v>16</v>
      </c>
      <c r="C55" s="51"/>
      <c r="D55" s="55">
        <f>C20</f>
        <v>38000</v>
      </c>
    </row>
    <row r="56" spans="1:4" x14ac:dyDescent="0.2">
      <c r="A56" s="51" t="s">
        <v>94</v>
      </c>
      <c r="B56" s="1">
        <v>3</v>
      </c>
      <c r="C56" s="51"/>
      <c r="D56" s="55">
        <f>K10/12</f>
        <v>2500</v>
      </c>
    </row>
    <row r="57" spans="1:4" x14ac:dyDescent="0.2">
      <c r="A57" s="51"/>
      <c r="C57" s="51"/>
      <c r="D57" s="55"/>
    </row>
    <row r="58" spans="1:4" x14ac:dyDescent="0.2">
      <c r="A58" s="51"/>
      <c r="C58" s="51"/>
      <c r="D58" s="56"/>
    </row>
    <row r="59" spans="1:4" x14ac:dyDescent="0.2">
      <c r="A59" s="60" t="s">
        <v>95</v>
      </c>
      <c r="C59" s="51"/>
      <c r="D59" s="56"/>
    </row>
    <row r="60" spans="1:4" x14ac:dyDescent="0.2">
      <c r="A60" s="51" t="s">
        <v>96</v>
      </c>
      <c r="C60" s="51"/>
      <c r="D60" s="93" t="d">
        <v>2026-03-01</v>
      </c>
    </row>
    <row r="61" spans="1:4" x14ac:dyDescent="0.2">
      <c r="A61" s="51" t="s">
        <v>97</v>
      </c>
      <c r="C61" s="51"/>
      <c r="D61" s="95">
        <v>14</v>
      </c>
    </row>
    <row r="62" spans="1:4" x14ac:dyDescent="0.2">
      <c r="A62" s="51" t="s">
        <v>90</v>
      </c>
      <c r="C62" s="51"/>
      <c r="D62" s="92">
        <f>D61+2</f>
        <v>16</v>
      </c>
    </row>
    <row r="63" spans="1:4" x14ac:dyDescent="0.2">
      <c r="A63" s="51"/>
      <c r="C63" s="51"/>
      <c r="D63" s="56"/>
    </row>
    <row r="64" spans="1:4" x14ac:dyDescent="0.2">
      <c r="A64" s="60" t="s">
        <v>86</v>
      </c>
      <c r="C64" s="51"/>
      <c r="D64" s="51"/>
    </row>
    <row r="65" spans="1:40" x14ac:dyDescent="0.2">
      <c r="A65" s="1" t="s">
        <v>87</v>
      </c>
      <c r="C65" s="51"/>
      <c r="D65" s="53">
        <v>8500</v>
      </c>
    </row>
    <row r="66" spans="1:40" x14ac:dyDescent="0.2">
      <c r="A66" s="1" t="s">
        <v>43</v>
      </c>
      <c r="C66" s="51"/>
      <c r="D66" s="53">
        <v>240</v>
      </c>
    </row>
    <row r="67" spans="1:40" x14ac:dyDescent="0.2">
      <c r="A67" s="1" t="s">
        <v>83</v>
      </c>
      <c r="C67" s="51"/>
      <c r="D67" s="53">
        <v>350</v>
      </c>
    </row>
    <row r="68" spans="1:40" x14ac:dyDescent="0.2">
      <c r="A68" s="1" t="s">
        <v>45</v>
      </c>
      <c r="B68" s="51"/>
      <c r="D68" s="53">
        <v>200</v>
      </c>
    </row>
    <row r="71" spans="1:40" x14ac:dyDescent="0.2">
      <c r="A71" s="27"/>
      <c r="B71" s="27"/>
      <c r="C71" s="87" t="d">
        <v>2025-07-01</v>
      </c>
      <c r="D71" s="87" t="d">
        <v>2025-08-01</v>
      </c>
      <c r="E71" s="87" t="d">
        <v>2025-09-01</v>
      </c>
      <c r="F71" s="87" t="d">
        <v>2025-10-01</v>
      </c>
      <c r="G71" s="87" t="d">
        <v>2025-11-01</v>
      </c>
      <c r="H71" s="87" t="d">
        <v>2025-12-01</v>
      </c>
      <c r="I71" s="87" t="d">
        <v>2026-01-01</v>
      </c>
      <c r="J71" s="87" t="d">
        <v>2026-02-01</v>
      </c>
      <c r="K71" s="87" t="d">
        <v>2026-03-01</v>
      </c>
      <c r="L71" s="87" t="d">
        <v>2026-04-01</v>
      </c>
      <c r="M71" s="87" t="d">
        <v>2026-05-01</v>
      </c>
      <c r="N71" s="87" t="d">
        <v>2026-06-01</v>
      </c>
      <c r="O71" s="87" t="d">
        <v>2026-07-01</v>
      </c>
      <c r="P71" s="87" t="d">
        <v>2026-08-01</v>
      </c>
      <c r="Q71" s="87" t="d">
        <v>2026-09-01</v>
      </c>
      <c r="R71" s="87" t="d">
        <v>2026-10-01</v>
      </c>
      <c r="S71" s="87" t="d">
        <v>2026-11-01</v>
      </c>
      <c r="T71" s="87" t="d">
        <v>2026-12-01</v>
      </c>
      <c r="U71" s="87" t="d">
        <v>2027-01-01</v>
      </c>
      <c r="V71" s="87" t="d">
        <v>2027-02-01</v>
      </c>
      <c r="W71" s="87" t="d">
        <v>2027-03-01</v>
      </c>
      <c r="X71" s="87" t="d">
        <v>2027-04-01</v>
      </c>
      <c r="Y71" s="87" t="d">
        <v>2027-05-01</v>
      </c>
      <c r="Z71" s="87" t="d">
        <v>2027-06-01</v>
      </c>
      <c r="AA71" s="87" t="d">
        <v>2027-07-01</v>
      </c>
      <c r="AB71" s="87" t="d">
        <v>2027-08-01</v>
      </c>
      <c r="AC71" s="87" t="d">
        <v>2027-09-01</v>
      </c>
      <c r="AD71" s="87" t="d">
        <v>2027-10-01</v>
      </c>
      <c r="AE71" s="87" t="d">
        <v>2027-11-01</v>
      </c>
      <c r="AF71" s="87" t="d">
        <v>2027-12-01</v>
      </c>
      <c r="AG71" s="87" t="d">
        <v>2028-01-01</v>
      </c>
      <c r="AH71" s="87" t="d">
        <v>2028-02-01</v>
      </c>
      <c r="AI71" s="87" t="d">
        <v>2028-03-01</v>
      </c>
      <c r="AJ71" s="87" t="d">
        <v>2028-04-01</v>
      </c>
      <c r="AK71" s="87" t="d">
        <v>2028-05-01</v>
      </c>
      <c r="AL71" s="87" t="d">
        <v>2028-06-01</v>
      </c>
    </row>
    <row r="72" spans="1:40" x14ac:dyDescent="0.2">
      <c r="A72" s="27" t="s">
        <v>84</v>
      </c>
      <c r="B72" s="27"/>
      <c r="C72" s="88">
        <v>1</v>
      </c>
      <c r="D72" s="88">
        <v>2</v>
      </c>
      <c r="E72" s="88">
        <v>3</v>
      </c>
      <c r="F72" s="88">
        <v>4</v>
      </c>
      <c r="G72" s="88">
        <v>5</v>
      </c>
      <c r="H72" s="88">
        <v>6</v>
      </c>
      <c r="I72" s="88">
        <v>7</v>
      </c>
      <c r="J72" s="88">
        <v>8</v>
      </c>
      <c r="K72" s="88">
        <v>9</v>
      </c>
      <c r="L72" s="88">
        <v>10</v>
      </c>
      <c r="M72" s="88">
        <v>11</v>
      </c>
      <c r="N72" s="88">
        <v>12</v>
      </c>
      <c r="O72" s="88">
        <v>13</v>
      </c>
      <c r="P72" s="88">
        <v>14</v>
      </c>
      <c r="Q72" s="88">
        <v>15</v>
      </c>
      <c r="R72" s="88">
        <v>16</v>
      </c>
      <c r="S72" s="88">
        <v>17</v>
      </c>
      <c r="T72" s="88">
        <v>18</v>
      </c>
      <c r="U72" s="88">
        <v>19</v>
      </c>
      <c r="V72" s="88">
        <v>20</v>
      </c>
      <c r="W72" s="88">
        <v>21</v>
      </c>
      <c r="X72" s="88">
        <v>22</v>
      </c>
      <c r="Y72" s="88">
        <v>23</v>
      </c>
      <c r="Z72" s="88">
        <v>24</v>
      </c>
      <c r="AA72" s="88">
        <v>25</v>
      </c>
      <c r="AB72" s="88">
        <v>26</v>
      </c>
      <c r="AC72" s="88">
        <v>27</v>
      </c>
      <c r="AD72" s="88">
        <v>28</v>
      </c>
      <c r="AE72" s="88">
        <v>29</v>
      </c>
      <c r="AF72" s="88">
        <v>30</v>
      </c>
      <c r="AG72" s="88">
        <v>31</v>
      </c>
      <c r="AH72" s="88">
        <v>32</v>
      </c>
      <c r="AI72" s="88">
        <v>33</v>
      </c>
      <c r="AJ72" s="88">
        <v>34</v>
      </c>
      <c r="AK72" s="88">
        <v>35</v>
      </c>
      <c r="AL72" s="88">
        <v>36</v>
      </c>
    </row>
    <row r="73" spans="1:40" x14ac:dyDescent="0.2">
      <c r="A73" s="1" t="s">
        <v>85</v>
      </c>
      <c r="F73" s="1">
        <f t="shared" ref="F73:J73" si="1">IF(F71=$D$60,1,0)+IF(E73&gt;0,E73+1,0)</f>
        <v>0</v>
      </c>
      <c r="G73" s="1">
        <f t="shared" si="1"/>
        <v>0</v>
      </c>
      <c r="H73" s="1">
        <f t="shared" si="1"/>
        <v>0</v>
      </c>
      <c r="I73" s="1">
        <f t="shared" si="1"/>
        <v>0</v>
      </c>
      <c r="J73" s="1">
        <f t="shared" si="1"/>
        <v>0</v>
      </c>
      <c r="K73" s="1">
        <f>IF(K71=$D$60,1,0)+IF(J73&gt;0,J73+1,0)</f>
        <v>1</v>
      </c>
      <c r="L73" s="1">
        <f t="shared" ref="L73:AL73" si="2">IF(L71=$D$60,1,0)+IF(K73&gt;0,K73+1,0)</f>
        <v>2</v>
      </c>
      <c r="M73" s="1">
        <f t="shared" si="2"/>
        <v>3</v>
      </c>
      <c r="N73" s="1">
        <f t="shared" si="2"/>
        <v>4</v>
      </c>
      <c r="O73" s="1">
        <f t="shared" si="2"/>
        <v>5</v>
      </c>
      <c r="P73" s="1">
        <f t="shared" si="2"/>
        <v>6</v>
      </c>
      <c r="Q73" s="1">
        <f t="shared" si="2"/>
        <v>7</v>
      </c>
      <c r="R73" s="1">
        <f t="shared" si="2"/>
        <v>8</v>
      </c>
      <c r="S73" s="1">
        <f t="shared" si="2"/>
        <v>9</v>
      </c>
      <c r="T73" s="1">
        <f t="shared" si="2"/>
        <v>10</v>
      </c>
      <c r="U73" s="1">
        <f t="shared" si="2"/>
        <v>11</v>
      </c>
      <c r="V73" s="1">
        <f t="shared" si="2"/>
        <v>12</v>
      </c>
      <c r="W73" s="1">
        <f t="shared" si="2"/>
        <v>13</v>
      </c>
      <c r="X73" s="1">
        <f t="shared" si="2"/>
        <v>14</v>
      </c>
      <c r="Y73" s="1">
        <f t="shared" si="2"/>
        <v>15</v>
      </c>
      <c r="Z73" s="1">
        <f t="shared" si="2"/>
        <v>16</v>
      </c>
      <c r="AA73" s="1">
        <f t="shared" si="2"/>
        <v>17</v>
      </c>
      <c r="AB73" s="1">
        <f t="shared" si="2"/>
        <v>18</v>
      </c>
      <c r="AC73" s="1">
        <f t="shared" si="2"/>
        <v>19</v>
      </c>
      <c r="AD73" s="1">
        <f t="shared" si="2"/>
        <v>20</v>
      </c>
      <c r="AE73" s="1">
        <f t="shared" si="2"/>
        <v>21</v>
      </c>
      <c r="AF73" s="1">
        <f t="shared" si="2"/>
        <v>22</v>
      </c>
      <c r="AG73" s="1">
        <f t="shared" si="2"/>
        <v>23</v>
      </c>
      <c r="AH73" s="1">
        <f t="shared" si="2"/>
        <v>24</v>
      </c>
      <c r="AI73" s="1">
        <f t="shared" si="2"/>
        <v>25</v>
      </c>
      <c r="AJ73" s="1">
        <f t="shared" si="2"/>
        <v>26</v>
      </c>
      <c r="AK73" s="1">
        <f t="shared" si="2"/>
        <v>27</v>
      </c>
      <c r="AL73" s="1">
        <f t="shared" si="2"/>
        <v>28</v>
      </c>
    </row>
    <row r="75" spans="1:40" x14ac:dyDescent="0.2">
      <c r="A75" s="34" t="s">
        <v>50</v>
      </c>
    </row>
    <row r="76" spans="1:40" x14ac:dyDescent="0.2">
      <c r="A76" s="51" t="s">
        <v>88</v>
      </c>
      <c r="C76" s="4">
        <f t="shared" ref="C76:C81" si="3">IF(C$73=INDEX($B$50:$B$57,MATCH($A76,$A$50:$A$57,0)),INDEX($D$50:$D$57,MATCH($A76,$A$50:$A$57,0)),0)</f>
        <v>0</v>
      </c>
      <c r="D76" s="4">
        <f t="shared" ref="D76:AL81" si="4">IF(D$73=INDEX($B$50:$B$57,MATCH($A76,$A$50:$A$57,0)),INDEX($D$50:$D$57,MATCH($A76,$A$50:$A$57,0)),0)</f>
        <v>0</v>
      </c>
      <c r="E76" s="4">
        <f t="shared" si="4"/>
        <v>0</v>
      </c>
      <c r="F76" s="4">
        <f t="shared" si="4"/>
        <v>0</v>
      </c>
      <c r="G76" s="4">
        <f t="shared" si="4"/>
        <v>0</v>
      </c>
      <c r="H76" s="4">
        <f t="shared" si="4"/>
        <v>0</v>
      </c>
      <c r="I76" s="4">
        <f t="shared" si="4"/>
        <v>0</v>
      </c>
      <c r="J76" s="4">
        <f t="shared" si="4"/>
        <v>0</v>
      </c>
      <c r="K76" s="4">
        <f t="shared" si="4"/>
        <v>60000</v>
      </c>
      <c r="L76" s="4">
        <f t="shared" si="4"/>
        <v>0</v>
      </c>
      <c r="M76" s="4">
        <f t="shared" si="4"/>
        <v>0</v>
      </c>
      <c r="N76" s="4">
        <f t="shared" si="4"/>
        <v>0</v>
      </c>
      <c r="O76" s="4">
        <f t="shared" si="4"/>
        <v>0</v>
      </c>
      <c r="P76" s="4">
        <f t="shared" si="4"/>
        <v>0</v>
      </c>
      <c r="Q76" s="4">
        <f t="shared" si="4"/>
        <v>0</v>
      </c>
      <c r="R76" s="4">
        <f t="shared" si="4"/>
        <v>0</v>
      </c>
      <c r="S76" s="4">
        <f t="shared" si="4"/>
        <v>0</v>
      </c>
      <c r="T76" s="4">
        <f t="shared" si="4"/>
        <v>0</v>
      </c>
      <c r="U76" s="4">
        <f t="shared" si="4"/>
        <v>0</v>
      </c>
      <c r="V76" s="4">
        <f t="shared" si="4"/>
        <v>0</v>
      </c>
      <c r="W76" s="4">
        <f t="shared" si="4"/>
        <v>0</v>
      </c>
      <c r="X76" s="4">
        <f t="shared" si="4"/>
        <v>0</v>
      </c>
      <c r="Y76" s="4">
        <f t="shared" si="4"/>
        <v>0</v>
      </c>
      <c r="Z76" s="4">
        <f t="shared" si="4"/>
        <v>0</v>
      </c>
      <c r="AA76" s="4">
        <f t="shared" si="4"/>
        <v>0</v>
      </c>
      <c r="AB76" s="4">
        <f t="shared" si="4"/>
        <v>0</v>
      </c>
      <c r="AC76" s="4">
        <f t="shared" si="4"/>
        <v>0</v>
      </c>
      <c r="AD76" s="4">
        <f t="shared" si="4"/>
        <v>0</v>
      </c>
      <c r="AE76" s="4">
        <f t="shared" si="4"/>
        <v>0</v>
      </c>
      <c r="AF76" s="4">
        <f t="shared" si="4"/>
        <v>0</v>
      </c>
      <c r="AG76" s="4">
        <f t="shared" si="4"/>
        <v>0</v>
      </c>
      <c r="AH76" s="4">
        <f t="shared" si="4"/>
        <v>0</v>
      </c>
      <c r="AI76" s="4">
        <f t="shared" si="4"/>
        <v>0</v>
      </c>
      <c r="AJ76" s="4">
        <f t="shared" si="4"/>
        <v>0</v>
      </c>
      <c r="AK76" s="4">
        <f t="shared" si="4"/>
        <v>0</v>
      </c>
      <c r="AL76" s="4">
        <f t="shared" si="4"/>
        <v>0</v>
      </c>
    </row>
    <row r="77" spans="1:40" x14ac:dyDescent="0.2">
      <c r="A77" s="51" t="s">
        <v>12</v>
      </c>
      <c r="C77" s="4">
        <f t="shared" si="3"/>
        <v>0</v>
      </c>
      <c r="D77" s="4">
        <f t="shared" si="4"/>
        <v>0</v>
      </c>
      <c r="E77" s="4">
        <f t="shared" si="4"/>
        <v>0</v>
      </c>
      <c r="F77" s="4">
        <f t="shared" si="4"/>
        <v>0</v>
      </c>
      <c r="G77" s="4">
        <f t="shared" si="4"/>
        <v>0</v>
      </c>
      <c r="H77" s="4">
        <f t="shared" si="4"/>
        <v>0</v>
      </c>
      <c r="I77" s="4">
        <f t="shared" si="4"/>
        <v>0</v>
      </c>
      <c r="J77" s="4">
        <f t="shared" si="4"/>
        <v>0</v>
      </c>
      <c r="K77" s="4">
        <f t="shared" si="4"/>
        <v>48000</v>
      </c>
      <c r="L77" s="4">
        <f t="shared" si="4"/>
        <v>0</v>
      </c>
      <c r="M77" s="4">
        <f t="shared" si="4"/>
        <v>0</v>
      </c>
      <c r="N77" s="4">
        <f t="shared" si="4"/>
        <v>0</v>
      </c>
      <c r="O77" s="4">
        <f t="shared" si="4"/>
        <v>0</v>
      </c>
      <c r="P77" s="4">
        <f t="shared" si="4"/>
        <v>0</v>
      </c>
      <c r="Q77" s="4">
        <f t="shared" si="4"/>
        <v>0</v>
      </c>
      <c r="R77" s="4">
        <f t="shared" si="4"/>
        <v>0</v>
      </c>
      <c r="S77" s="4">
        <f t="shared" si="4"/>
        <v>0</v>
      </c>
      <c r="T77" s="4">
        <f t="shared" si="4"/>
        <v>0</v>
      </c>
      <c r="U77" s="4">
        <f t="shared" si="4"/>
        <v>0</v>
      </c>
      <c r="V77" s="4">
        <f t="shared" si="4"/>
        <v>0</v>
      </c>
      <c r="W77" s="4">
        <f t="shared" si="4"/>
        <v>0</v>
      </c>
      <c r="X77" s="4">
        <f t="shared" si="4"/>
        <v>0</v>
      </c>
      <c r="Y77" s="4">
        <f t="shared" si="4"/>
        <v>0</v>
      </c>
      <c r="Z77" s="4">
        <f t="shared" si="4"/>
        <v>0</v>
      </c>
      <c r="AA77" s="4">
        <f t="shared" si="4"/>
        <v>0</v>
      </c>
      <c r="AB77" s="4">
        <f t="shared" si="4"/>
        <v>0</v>
      </c>
      <c r="AC77" s="4">
        <f t="shared" si="4"/>
        <v>0</v>
      </c>
      <c r="AD77" s="4">
        <f t="shared" si="4"/>
        <v>0</v>
      </c>
      <c r="AE77" s="4">
        <f t="shared" si="4"/>
        <v>0</v>
      </c>
      <c r="AF77" s="4">
        <f t="shared" si="4"/>
        <v>0</v>
      </c>
      <c r="AG77" s="4">
        <f t="shared" si="4"/>
        <v>0</v>
      </c>
      <c r="AH77" s="4">
        <f t="shared" si="4"/>
        <v>0</v>
      </c>
      <c r="AI77" s="4">
        <f t="shared" si="4"/>
        <v>0</v>
      </c>
      <c r="AJ77" s="4">
        <f t="shared" si="4"/>
        <v>0</v>
      </c>
      <c r="AK77" s="4">
        <f t="shared" si="4"/>
        <v>0</v>
      </c>
      <c r="AL77" s="4">
        <f t="shared" si="4"/>
        <v>0</v>
      </c>
    </row>
    <row r="78" spans="1:40" x14ac:dyDescent="0.2">
      <c r="A78" s="51" t="s">
        <v>99</v>
      </c>
      <c r="C78" s="4">
        <f t="shared" si="3"/>
        <v>0</v>
      </c>
      <c r="D78" s="4">
        <f t="shared" si="4"/>
        <v>0</v>
      </c>
      <c r="E78" s="4">
        <f t="shared" si="4"/>
        <v>0</v>
      </c>
      <c r="F78" s="4">
        <f t="shared" si="4"/>
        <v>0</v>
      </c>
      <c r="G78" s="4">
        <f t="shared" si="4"/>
        <v>0</v>
      </c>
      <c r="H78" s="4">
        <f t="shared" si="4"/>
        <v>0</v>
      </c>
      <c r="I78" s="4">
        <f t="shared" si="4"/>
        <v>0</v>
      </c>
      <c r="J78" s="4">
        <f t="shared" si="4"/>
        <v>0</v>
      </c>
      <c r="K78" s="4">
        <f t="shared" si="4"/>
        <v>0</v>
      </c>
      <c r="L78" s="4">
        <f t="shared" si="4"/>
        <v>0</v>
      </c>
      <c r="M78" s="4">
        <f t="shared" si="4"/>
        <v>540000</v>
      </c>
      <c r="N78" s="4">
        <f t="shared" si="4"/>
        <v>0</v>
      </c>
      <c r="O78" s="4">
        <f t="shared" si="4"/>
        <v>0</v>
      </c>
      <c r="P78" s="4">
        <f t="shared" si="4"/>
        <v>0</v>
      </c>
      <c r="Q78" s="4">
        <f t="shared" si="4"/>
        <v>0</v>
      </c>
      <c r="R78" s="4">
        <f t="shared" si="4"/>
        <v>0</v>
      </c>
      <c r="S78" s="4">
        <f t="shared" si="4"/>
        <v>0</v>
      </c>
      <c r="T78" s="4">
        <f t="shared" si="4"/>
        <v>0</v>
      </c>
      <c r="U78" s="4">
        <f t="shared" si="4"/>
        <v>0</v>
      </c>
      <c r="V78" s="4">
        <f t="shared" si="4"/>
        <v>0</v>
      </c>
      <c r="W78" s="4">
        <f t="shared" si="4"/>
        <v>0</v>
      </c>
      <c r="X78" s="4">
        <f t="shared" si="4"/>
        <v>0</v>
      </c>
      <c r="Y78" s="4">
        <f t="shared" si="4"/>
        <v>0</v>
      </c>
      <c r="Z78" s="4">
        <f t="shared" si="4"/>
        <v>0</v>
      </c>
      <c r="AA78" s="4">
        <f t="shared" si="4"/>
        <v>0</v>
      </c>
      <c r="AB78" s="4">
        <f t="shared" si="4"/>
        <v>0</v>
      </c>
      <c r="AC78" s="4">
        <f t="shared" si="4"/>
        <v>0</v>
      </c>
      <c r="AD78" s="4">
        <f t="shared" si="4"/>
        <v>0</v>
      </c>
      <c r="AE78" s="4">
        <f t="shared" si="4"/>
        <v>0</v>
      </c>
      <c r="AF78" s="4">
        <f t="shared" si="4"/>
        <v>0</v>
      </c>
      <c r="AG78" s="4">
        <f t="shared" si="4"/>
        <v>0</v>
      </c>
      <c r="AH78" s="4">
        <f t="shared" si="4"/>
        <v>0</v>
      </c>
      <c r="AI78" s="4">
        <f t="shared" si="4"/>
        <v>0</v>
      </c>
      <c r="AJ78" s="4">
        <f t="shared" si="4"/>
        <v>0</v>
      </c>
      <c r="AK78" s="4">
        <f t="shared" si="4"/>
        <v>0</v>
      </c>
      <c r="AL78" s="4">
        <f t="shared" si="4"/>
        <v>0</v>
      </c>
    </row>
    <row r="79" spans="1:40" x14ac:dyDescent="0.2">
      <c r="A79" s="1" t="str">
        <f>A53</f>
        <v>Projektierung</v>
      </c>
      <c r="C79" s="4">
        <f t="shared" si="3"/>
        <v>0</v>
      </c>
      <c r="D79" s="4">
        <f t="shared" si="4"/>
        <v>0</v>
      </c>
      <c r="E79" s="4">
        <f t="shared" si="4"/>
        <v>0</v>
      </c>
      <c r="F79" s="4">
        <f t="shared" si="4"/>
        <v>0</v>
      </c>
      <c r="G79" s="4">
        <f t="shared" si="4"/>
        <v>0</v>
      </c>
      <c r="H79" s="4">
        <f t="shared" si="4"/>
        <v>0</v>
      </c>
      <c r="I79" s="4">
        <f t="shared" si="4"/>
        <v>0</v>
      </c>
      <c r="J79" s="4">
        <f t="shared" si="4"/>
        <v>0</v>
      </c>
      <c r="K79" s="4">
        <f t="shared" si="4"/>
        <v>15000</v>
      </c>
      <c r="L79" s="4">
        <f t="shared" si="4"/>
        <v>0</v>
      </c>
      <c r="M79" s="4">
        <f t="shared" si="4"/>
        <v>0</v>
      </c>
      <c r="N79" s="4">
        <f t="shared" si="4"/>
        <v>0</v>
      </c>
      <c r="O79" s="4">
        <f t="shared" si="4"/>
        <v>0</v>
      </c>
      <c r="P79" s="4">
        <f t="shared" si="4"/>
        <v>0</v>
      </c>
      <c r="Q79" s="4">
        <f t="shared" si="4"/>
        <v>0</v>
      </c>
      <c r="R79" s="4">
        <f t="shared" si="4"/>
        <v>0</v>
      </c>
      <c r="S79" s="4">
        <f t="shared" si="4"/>
        <v>0</v>
      </c>
      <c r="T79" s="4">
        <f t="shared" si="4"/>
        <v>0</v>
      </c>
      <c r="U79" s="4">
        <f t="shared" si="4"/>
        <v>0</v>
      </c>
      <c r="V79" s="4">
        <f t="shared" si="4"/>
        <v>0</v>
      </c>
      <c r="W79" s="4">
        <f t="shared" si="4"/>
        <v>0</v>
      </c>
      <c r="X79" s="4">
        <f t="shared" si="4"/>
        <v>0</v>
      </c>
      <c r="Y79" s="4">
        <f t="shared" si="4"/>
        <v>0</v>
      </c>
      <c r="Z79" s="4">
        <f t="shared" si="4"/>
        <v>0</v>
      </c>
      <c r="AA79" s="4">
        <f t="shared" si="4"/>
        <v>0</v>
      </c>
      <c r="AB79" s="4">
        <f t="shared" si="4"/>
        <v>0</v>
      </c>
      <c r="AC79" s="4">
        <f t="shared" si="4"/>
        <v>0</v>
      </c>
      <c r="AD79" s="4">
        <f t="shared" si="4"/>
        <v>0</v>
      </c>
      <c r="AE79" s="4">
        <f t="shared" si="4"/>
        <v>0</v>
      </c>
      <c r="AF79" s="4">
        <f t="shared" si="4"/>
        <v>0</v>
      </c>
      <c r="AG79" s="4">
        <f t="shared" si="4"/>
        <v>0</v>
      </c>
      <c r="AH79" s="4">
        <f t="shared" si="4"/>
        <v>0</v>
      </c>
      <c r="AI79" s="4">
        <f t="shared" si="4"/>
        <v>0</v>
      </c>
      <c r="AJ79" s="4">
        <f t="shared" si="4"/>
        <v>0</v>
      </c>
      <c r="AK79" s="4">
        <f t="shared" si="4"/>
        <v>0</v>
      </c>
      <c r="AL79" s="4">
        <f t="shared" si="4"/>
        <v>0</v>
      </c>
      <c r="AN79" s="4">
        <f>SUM(C76:AL82)</f>
        <v>761000</v>
      </c>
    </row>
    <row r="80" spans="1:40" x14ac:dyDescent="0.2">
      <c r="A80" s="1" t="s">
        <v>39</v>
      </c>
      <c r="C80" s="4">
        <f t="shared" si="3"/>
        <v>0</v>
      </c>
      <c r="D80" s="4">
        <f t="shared" si="4"/>
        <v>0</v>
      </c>
      <c r="E80" s="4">
        <f t="shared" si="4"/>
        <v>0</v>
      </c>
      <c r="F80" s="4">
        <f t="shared" si="4"/>
        <v>0</v>
      </c>
      <c r="G80" s="4">
        <f t="shared" si="4"/>
        <v>0</v>
      </c>
      <c r="H80" s="4">
        <f t="shared" si="4"/>
        <v>0</v>
      </c>
      <c r="I80" s="4">
        <f t="shared" si="4"/>
        <v>0</v>
      </c>
      <c r="J80" s="4">
        <f t="shared" si="4"/>
        <v>0</v>
      </c>
      <c r="K80" s="4">
        <f t="shared" si="4"/>
        <v>0</v>
      </c>
      <c r="L80" s="4">
        <f t="shared" si="4"/>
        <v>0</v>
      </c>
      <c r="M80" s="4">
        <f t="shared" si="4"/>
        <v>0</v>
      </c>
      <c r="N80" s="4">
        <f t="shared" si="4"/>
        <v>0</v>
      </c>
      <c r="O80" s="4">
        <f t="shared" si="4"/>
        <v>0</v>
      </c>
      <c r="P80" s="4">
        <f t="shared" si="4"/>
        <v>15000</v>
      </c>
      <c r="Q80" s="4">
        <f t="shared" si="4"/>
        <v>0</v>
      </c>
      <c r="R80" s="4">
        <f t="shared" si="4"/>
        <v>0</v>
      </c>
      <c r="S80" s="4">
        <f t="shared" si="4"/>
        <v>0</v>
      </c>
      <c r="T80" s="4">
        <f t="shared" si="4"/>
        <v>0</v>
      </c>
      <c r="U80" s="4">
        <f t="shared" si="4"/>
        <v>0</v>
      </c>
      <c r="V80" s="4">
        <f t="shared" si="4"/>
        <v>0</v>
      </c>
      <c r="W80" s="4">
        <f t="shared" si="4"/>
        <v>0</v>
      </c>
      <c r="X80" s="4">
        <f t="shared" si="4"/>
        <v>0</v>
      </c>
      <c r="Y80" s="4">
        <f t="shared" si="4"/>
        <v>0</v>
      </c>
      <c r="Z80" s="4">
        <f t="shared" si="4"/>
        <v>0</v>
      </c>
      <c r="AA80" s="4">
        <f t="shared" si="4"/>
        <v>0</v>
      </c>
      <c r="AB80" s="4">
        <f t="shared" si="4"/>
        <v>0</v>
      </c>
      <c r="AC80" s="4">
        <f t="shared" si="4"/>
        <v>0</v>
      </c>
      <c r="AD80" s="4">
        <f t="shared" si="4"/>
        <v>0</v>
      </c>
      <c r="AE80" s="4">
        <f t="shared" si="4"/>
        <v>0</v>
      </c>
      <c r="AF80" s="4">
        <f t="shared" si="4"/>
        <v>0</v>
      </c>
      <c r="AG80" s="4">
        <f t="shared" si="4"/>
        <v>0</v>
      </c>
      <c r="AH80" s="4">
        <f t="shared" si="4"/>
        <v>0</v>
      </c>
      <c r="AI80" s="4">
        <f t="shared" si="4"/>
        <v>0</v>
      </c>
      <c r="AJ80" s="4">
        <f t="shared" si="4"/>
        <v>0</v>
      </c>
      <c r="AK80" s="4">
        <f t="shared" si="4"/>
        <v>0</v>
      </c>
      <c r="AL80" s="4">
        <f t="shared" si="4"/>
        <v>0</v>
      </c>
    </row>
    <row r="81" spans="1:40" x14ac:dyDescent="0.2">
      <c r="A81" s="51" t="s">
        <v>16</v>
      </c>
      <c r="C81" s="4">
        <f t="shared" si="3"/>
        <v>0</v>
      </c>
      <c r="D81" s="4">
        <f t="shared" si="4"/>
        <v>0</v>
      </c>
      <c r="E81" s="4">
        <f t="shared" si="4"/>
        <v>0</v>
      </c>
      <c r="F81" s="4">
        <f t="shared" si="4"/>
        <v>0</v>
      </c>
      <c r="G81" s="4">
        <f t="shared" si="4"/>
        <v>0</v>
      </c>
      <c r="H81" s="4">
        <f t="shared" si="4"/>
        <v>0</v>
      </c>
      <c r="I81" s="4">
        <f t="shared" si="4"/>
        <v>0</v>
      </c>
      <c r="J81" s="4">
        <f t="shared" si="4"/>
        <v>0</v>
      </c>
      <c r="K81" s="4">
        <f t="shared" si="4"/>
        <v>0</v>
      </c>
      <c r="L81" s="4">
        <f t="shared" si="4"/>
        <v>0</v>
      </c>
      <c r="M81" s="4">
        <f t="shared" si="4"/>
        <v>0</v>
      </c>
      <c r="N81" s="4">
        <f t="shared" si="4"/>
        <v>0</v>
      </c>
      <c r="O81" s="4">
        <f t="shared" si="4"/>
        <v>0</v>
      </c>
      <c r="P81" s="4">
        <f t="shared" si="4"/>
        <v>0</v>
      </c>
      <c r="Q81" s="4">
        <f t="shared" si="4"/>
        <v>0</v>
      </c>
      <c r="R81" s="4">
        <f t="shared" si="4"/>
        <v>0</v>
      </c>
      <c r="S81" s="4">
        <f t="shared" si="4"/>
        <v>0</v>
      </c>
      <c r="T81" s="4">
        <f t="shared" si="4"/>
        <v>0</v>
      </c>
      <c r="U81" s="4">
        <f t="shared" si="4"/>
        <v>0</v>
      </c>
      <c r="V81" s="4">
        <f t="shared" si="4"/>
        <v>0</v>
      </c>
      <c r="W81" s="4">
        <f t="shared" si="4"/>
        <v>0</v>
      </c>
      <c r="X81" s="4">
        <f t="shared" si="4"/>
        <v>0</v>
      </c>
      <c r="Y81" s="4">
        <f t="shared" si="4"/>
        <v>0</v>
      </c>
      <c r="Z81" s="4">
        <f t="shared" si="4"/>
        <v>38000</v>
      </c>
      <c r="AA81" s="4">
        <f t="shared" si="4"/>
        <v>0</v>
      </c>
      <c r="AB81" s="4">
        <f t="shared" si="4"/>
        <v>0</v>
      </c>
      <c r="AC81" s="4">
        <f t="shared" si="4"/>
        <v>0</v>
      </c>
      <c r="AD81" s="4">
        <f t="shared" si="4"/>
        <v>0</v>
      </c>
      <c r="AE81" s="4">
        <f t="shared" si="4"/>
        <v>0</v>
      </c>
      <c r="AF81" s="4">
        <f t="shared" si="4"/>
        <v>0</v>
      </c>
      <c r="AG81" s="4">
        <f t="shared" si="4"/>
        <v>0</v>
      </c>
      <c r="AH81" s="4">
        <f t="shared" si="4"/>
        <v>0</v>
      </c>
      <c r="AI81" s="4">
        <f t="shared" si="4"/>
        <v>0</v>
      </c>
      <c r="AJ81" s="4">
        <f t="shared" si="4"/>
        <v>0</v>
      </c>
      <c r="AK81" s="4">
        <f t="shared" si="4"/>
        <v>0</v>
      </c>
      <c r="AL81" s="4">
        <f t="shared" si="4"/>
        <v>0</v>
      </c>
      <c r="AN81" s="4"/>
    </row>
    <row r="82" spans="1:40" x14ac:dyDescent="0.2">
      <c r="A82" s="1" t="s">
        <v>40</v>
      </c>
      <c r="C82" s="4">
        <f>IF(AND(C$73&gt;=$B$56,C73&lt;=($K$11+($B$51-1))),$D$56,0)</f>
        <v>0</v>
      </c>
      <c r="D82" s="4">
        <f t="shared" ref="D82:AL82" si="5">IF(AND(D$73&gt;=$B$56,D73&lt;=($K$11+($B$51-1))),$D$56,0)</f>
        <v>0</v>
      </c>
      <c r="E82" s="4">
        <f t="shared" si="5"/>
        <v>0</v>
      </c>
      <c r="F82" s="4">
        <f t="shared" si="5"/>
        <v>0</v>
      </c>
      <c r="G82" s="4">
        <f t="shared" si="5"/>
        <v>0</v>
      </c>
      <c r="H82" s="4">
        <f t="shared" si="5"/>
        <v>0</v>
      </c>
      <c r="I82" s="4">
        <f t="shared" si="5"/>
        <v>0</v>
      </c>
      <c r="J82" s="4">
        <f t="shared" si="5"/>
        <v>0</v>
      </c>
      <c r="K82" s="4">
        <f t="shared" si="5"/>
        <v>0</v>
      </c>
      <c r="L82" s="4">
        <f t="shared" si="5"/>
        <v>0</v>
      </c>
      <c r="M82" s="4">
        <f t="shared" si="5"/>
        <v>2500</v>
      </c>
      <c r="N82" s="4">
        <f t="shared" si="5"/>
        <v>2500</v>
      </c>
      <c r="O82" s="4">
        <f t="shared" si="5"/>
        <v>2500</v>
      </c>
      <c r="P82" s="4">
        <f t="shared" si="5"/>
        <v>2500</v>
      </c>
      <c r="Q82" s="4">
        <f t="shared" si="5"/>
        <v>2500</v>
      </c>
      <c r="R82" s="4">
        <f t="shared" si="5"/>
        <v>2500</v>
      </c>
      <c r="S82" s="4">
        <f t="shared" si="5"/>
        <v>2500</v>
      </c>
      <c r="T82" s="4">
        <f t="shared" si="5"/>
        <v>2500</v>
      </c>
      <c r="U82" s="4">
        <f t="shared" si="5"/>
        <v>2500</v>
      </c>
      <c r="V82" s="4">
        <f t="shared" si="5"/>
        <v>2500</v>
      </c>
      <c r="W82" s="4">
        <f t="shared" si="5"/>
        <v>2500</v>
      </c>
      <c r="X82" s="4">
        <f t="shared" si="5"/>
        <v>2500</v>
      </c>
      <c r="Y82" s="4">
        <f t="shared" si="5"/>
        <v>2500</v>
      </c>
      <c r="Z82" s="4">
        <f t="shared" si="5"/>
        <v>2500</v>
      </c>
      <c r="AA82" s="4">
        <f t="shared" si="5"/>
        <v>2500</v>
      </c>
      <c r="AB82" s="4">
        <f t="shared" si="5"/>
        <v>2500</v>
      </c>
      <c r="AC82" s="4">
        <f t="shared" si="5"/>
        <v>2500</v>
      </c>
      <c r="AD82" s="4">
        <f t="shared" si="5"/>
        <v>2500</v>
      </c>
      <c r="AE82" s="4">
        <f t="shared" si="5"/>
        <v>0</v>
      </c>
      <c r="AF82" s="4">
        <f t="shared" si="5"/>
        <v>0</v>
      </c>
      <c r="AG82" s="4">
        <f t="shared" si="5"/>
        <v>0</v>
      </c>
      <c r="AH82" s="4">
        <f t="shared" si="5"/>
        <v>0</v>
      </c>
      <c r="AI82" s="4">
        <f t="shared" si="5"/>
        <v>0</v>
      </c>
      <c r="AJ82" s="4">
        <f t="shared" si="5"/>
        <v>0</v>
      </c>
      <c r="AK82" s="4">
        <f t="shared" si="5"/>
        <v>0</v>
      </c>
      <c r="AL82" s="4">
        <f t="shared" si="5"/>
        <v>0</v>
      </c>
    </row>
    <row r="84" spans="1:40" x14ac:dyDescent="0.2">
      <c r="A84" s="34" t="s">
        <v>41</v>
      </c>
    </row>
    <row r="85" spans="1:40" x14ac:dyDescent="0.2">
      <c r="A85" s="1" t="s">
        <v>42</v>
      </c>
      <c r="C85" s="4">
        <f>$D$65</f>
        <v>8500</v>
      </c>
      <c r="D85" s="4">
        <f t="shared" ref="D85:AL85" si="6">$D$65</f>
        <v>8500</v>
      </c>
      <c r="E85" s="4">
        <f t="shared" si="6"/>
        <v>8500</v>
      </c>
      <c r="F85" s="4">
        <f t="shared" si="6"/>
        <v>8500</v>
      </c>
      <c r="G85" s="4">
        <f t="shared" si="6"/>
        <v>8500</v>
      </c>
      <c r="H85" s="4">
        <f t="shared" si="6"/>
        <v>8500</v>
      </c>
      <c r="I85" s="4">
        <f t="shared" si="6"/>
        <v>8500</v>
      </c>
      <c r="J85" s="4">
        <f t="shared" si="6"/>
        <v>8500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4">
        <v>0</v>
      </c>
      <c r="Q85" s="4">
        <v>0</v>
      </c>
      <c r="R85" s="4">
        <v>0</v>
      </c>
      <c r="S85" s="4">
        <v>0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  <c r="AE85" s="4">
        <v>0</v>
      </c>
      <c r="AF85" s="4">
        <v>0</v>
      </c>
      <c r="AG85" s="4">
        <v>0</v>
      </c>
      <c r="AH85" s="4">
        <v>0</v>
      </c>
      <c r="AI85" s="4">
        <v>0</v>
      </c>
      <c r="AJ85" s="4">
        <v>0</v>
      </c>
      <c r="AK85" s="4">
        <v>0</v>
      </c>
      <c r="AL85" s="4">
        <v>0</v>
      </c>
      <c r="AN85" s="4"/>
    </row>
    <row r="86" spans="1:40" x14ac:dyDescent="0.2">
      <c r="A86" s="1" t="s">
        <v>43</v>
      </c>
      <c r="C86" s="4">
        <f>$D$66</f>
        <v>240</v>
      </c>
      <c r="D86" s="4">
        <f t="shared" ref="D86:AL86" si="7">$D$66</f>
        <v>240</v>
      </c>
      <c r="E86" s="4">
        <f t="shared" si="7"/>
        <v>240</v>
      </c>
      <c r="F86" s="4">
        <f t="shared" si="7"/>
        <v>240</v>
      </c>
      <c r="G86" s="4">
        <f t="shared" si="7"/>
        <v>240</v>
      </c>
      <c r="H86" s="4">
        <f t="shared" si="7"/>
        <v>240</v>
      </c>
      <c r="I86" s="4">
        <f t="shared" si="7"/>
        <v>240</v>
      </c>
      <c r="J86" s="4">
        <f t="shared" si="7"/>
        <v>240</v>
      </c>
      <c r="K86" s="4">
        <f t="shared" si="7"/>
        <v>240</v>
      </c>
      <c r="L86" s="4">
        <f t="shared" si="7"/>
        <v>240</v>
      </c>
      <c r="M86" s="4">
        <f t="shared" si="7"/>
        <v>240</v>
      </c>
      <c r="N86" s="4">
        <f t="shared" si="7"/>
        <v>240</v>
      </c>
      <c r="O86" s="4">
        <f t="shared" si="7"/>
        <v>240</v>
      </c>
      <c r="P86" s="4">
        <f t="shared" si="7"/>
        <v>240</v>
      </c>
      <c r="Q86" s="4">
        <f t="shared" si="7"/>
        <v>240</v>
      </c>
      <c r="R86" s="4">
        <f t="shared" si="7"/>
        <v>240</v>
      </c>
      <c r="S86" s="4">
        <f t="shared" si="7"/>
        <v>240</v>
      </c>
      <c r="T86" s="4">
        <f t="shared" si="7"/>
        <v>240</v>
      </c>
      <c r="U86" s="4">
        <f t="shared" si="7"/>
        <v>240</v>
      </c>
      <c r="V86" s="4">
        <f t="shared" si="7"/>
        <v>240</v>
      </c>
      <c r="W86" s="4">
        <f t="shared" si="7"/>
        <v>240</v>
      </c>
      <c r="X86" s="4">
        <f t="shared" si="7"/>
        <v>240</v>
      </c>
      <c r="Y86" s="4">
        <f t="shared" si="7"/>
        <v>240</v>
      </c>
      <c r="Z86" s="4">
        <f t="shared" si="7"/>
        <v>240</v>
      </c>
      <c r="AA86" s="4">
        <f t="shared" si="7"/>
        <v>240</v>
      </c>
      <c r="AB86" s="4">
        <f t="shared" si="7"/>
        <v>240</v>
      </c>
      <c r="AC86" s="4">
        <f t="shared" si="7"/>
        <v>240</v>
      </c>
      <c r="AD86" s="4">
        <f t="shared" si="7"/>
        <v>240</v>
      </c>
      <c r="AE86" s="4">
        <f t="shared" si="7"/>
        <v>240</v>
      </c>
      <c r="AF86" s="4">
        <f t="shared" si="7"/>
        <v>240</v>
      </c>
      <c r="AG86" s="4">
        <f t="shared" si="7"/>
        <v>240</v>
      </c>
      <c r="AH86" s="4">
        <f t="shared" si="7"/>
        <v>240</v>
      </c>
      <c r="AI86" s="4">
        <f t="shared" si="7"/>
        <v>240</v>
      </c>
      <c r="AJ86" s="4">
        <f t="shared" si="7"/>
        <v>240</v>
      </c>
      <c r="AK86" s="4">
        <f t="shared" si="7"/>
        <v>240</v>
      </c>
      <c r="AL86" s="4">
        <f t="shared" si="7"/>
        <v>240</v>
      </c>
    </row>
    <row r="87" spans="1:40" x14ac:dyDescent="0.2">
      <c r="A87" s="1" t="s">
        <v>44</v>
      </c>
      <c r="C87" s="4">
        <f>$D$67</f>
        <v>350</v>
      </c>
      <c r="D87" s="4">
        <f t="shared" ref="D87:AL87" si="8">$D$67</f>
        <v>350</v>
      </c>
      <c r="E87" s="4">
        <f t="shared" si="8"/>
        <v>350</v>
      </c>
      <c r="F87" s="4">
        <f t="shared" si="8"/>
        <v>350</v>
      </c>
      <c r="G87" s="4">
        <f t="shared" si="8"/>
        <v>350</v>
      </c>
      <c r="H87" s="4">
        <f t="shared" si="8"/>
        <v>350</v>
      </c>
      <c r="I87" s="4">
        <f t="shared" si="8"/>
        <v>350</v>
      </c>
      <c r="J87" s="4">
        <f t="shared" si="8"/>
        <v>350</v>
      </c>
      <c r="K87" s="4">
        <f t="shared" si="8"/>
        <v>350</v>
      </c>
      <c r="L87" s="4">
        <f t="shared" si="8"/>
        <v>350</v>
      </c>
      <c r="M87" s="4">
        <f t="shared" si="8"/>
        <v>350</v>
      </c>
      <c r="N87" s="4">
        <f t="shared" si="8"/>
        <v>350</v>
      </c>
      <c r="O87" s="4">
        <f t="shared" si="8"/>
        <v>350</v>
      </c>
      <c r="P87" s="4">
        <f t="shared" si="8"/>
        <v>350</v>
      </c>
      <c r="Q87" s="4">
        <f t="shared" si="8"/>
        <v>350</v>
      </c>
      <c r="R87" s="4">
        <f t="shared" si="8"/>
        <v>350</v>
      </c>
      <c r="S87" s="4">
        <f t="shared" si="8"/>
        <v>350</v>
      </c>
      <c r="T87" s="4">
        <f t="shared" si="8"/>
        <v>350</v>
      </c>
      <c r="U87" s="4">
        <f t="shared" si="8"/>
        <v>350</v>
      </c>
      <c r="V87" s="4">
        <f t="shared" si="8"/>
        <v>350</v>
      </c>
      <c r="W87" s="4">
        <f t="shared" si="8"/>
        <v>350</v>
      </c>
      <c r="X87" s="4">
        <f t="shared" si="8"/>
        <v>350</v>
      </c>
      <c r="Y87" s="4">
        <f t="shared" si="8"/>
        <v>350</v>
      </c>
      <c r="Z87" s="4">
        <f t="shared" si="8"/>
        <v>350</v>
      </c>
      <c r="AA87" s="4">
        <f t="shared" si="8"/>
        <v>350</v>
      </c>
      <c r="AB87" s="4">
        <f t="shared" si="8"/>
        <v>350</v>
      </c>
      <c r="AC87" s="4">
        <f t="shared" si="8"/>
        <v>350</v>
      </c>
      <c r="AD87" s="4">
        <f t="shared" si="8"/>
        <v>350</v>
      </c>
      <c r="AE87" s="4">
        <f t="shared" si="8"/>
        <v>350</v>
      </c>
      <c r="AF87" s="4">
        <f t="shared" si="8"/>
        <v>350</v>
      </c>
      <c r="AG87" s="4">
        <f t="shared" si="8"/>
        <v>350</v>
      </c>
      <c r="AH87" s="4">
        <f t="shared" si="8"/>
        <v>350</v>
      </c>
      <c r="AI87" s="4">
        <f t="shared" si="8"/>
        <v>350</v>
      </c>
      <c r="AJ87" s="4">
        <f t="shared" si="8"/>
        <v>350</v>
      </c>
      <c r="AK87" s="4">
        <f t="shared" si="8"/>
        <v>350</v>
      </c>
      <c r="AL87" s="4">
        <f t="shared" si="8"/>
        <v>350</v>
      </c>
    </row>
    <row r="88" spans="1:40" x14ac:dyDescent="0.2">
      <c r="A88" s="1" t="s">
        <v>45</v>
      </c>
      <c r="C88" s="4">
        <f>$D$68</f>
        <v>200</v>
      </c>
      <c r="D88" s="4">
        <f t="shared" ref="D88:AL88" si="9">$D$68</f>
        <v>200</v>
      </c>
      <c r="E88" s="4">
        <f t="shared" si="9"/>
        <v>200</v>
      </c>
      <c r="F88" s="4">
        <f t="shared" si="9"/>
        <v>200</v>
      </c>
      <c r="G88" s="4">
        <f t="shared" si="9"/>
        <v>200</v>
      </c>
      <c r="H88" s="4">
        <f t="shared" si="9"/>
        <v>200</v>
      </c>
      <c r="I88" s="4">
        <f t="shared" si="9"/>
        <v>200</v>
      </c>
      <c r="J88" s="4">
        <f t="shared" si="9"/>
        <v>200</v>
      </c>
      <c r="K88" s="4">
        <f t="shared" si="9"/>
        <v>200</v>
      </c>
      <c r="L88" s="4">
        <f t="shared" si="9"/>
        <v>200</v>
      </c>
      <c r="M88" s="4">
        <f t="shared" si="9"/>
        <v>200</v>
      </c>
      <c r="N88" s="4">
        <f t="shared" si="9"/>
        <v>200</v>
      </c>
      <c r="O88" s="4">
        <f t="shared" si="9"/>
        <v>200</v>
      </c>
      <c r="P88" s="4">
        <f t="shared" si="9"/>
        <v>200</v>
      </c>
      <c r="Q88" s="4">
        <f t="shared" si="9"/>
        <v>200</v>
      </c>
      <c r="R88" s="4">
        <f t="shared" si="9"/>
        <v>200</v>
      </c>
      <c r="S88" s="4">
        <f t="shared" si="9"/>
        <v>200</v>
      </c>
      <c r="T88" s="4">
        <f t="shared" si="9"/>
        <v>200</v>
      </c>
      <c r="U88" s="4">
        <f t="shared" si="9"/>
        <v>200</v>
      </c>
      <c r="V88" s="4">
        <f t="shared" si="9"/>
        <v>200</v>
      </c>
      <c r="W88" s="4">
        <f t="shared" si="9"/>
        <v>200</v>
      </c>
      <c r="X88" s="4">
        <f t="shared" si="9"/>
        <v>200</v>
      </c>
      <c r="Y88" s="4">
        <f t="shared" si="9"/>
        <v>200</v>
      </c>
      <c r="Z88" s="4">
        <f t="shared" si="9"/>
        <v>200</v>
      </c>
      <c r="AA88" s="4">
        <f t="shared" si="9"/>
        <v>200</v>
      </c>
      <c r="AB88" s="4">
        <f t="shared" si="9"/>
        <v>200</v>
      </c>
      <c r="AC88" s="4">
        <f t="shared" si="9"/>
        <v>200</v>
      </c>
      <c r="AD88" s="4">
        <f t="shared" si="9"/>
        <v>200</v>
      </c>
      <c r="AE88" s="4">
        <f t="shared" si="9"/>
        <v>200</v>
      </c>
      <c r="AF88" s="4">
        <f t="shared" si="9"/>
        <v>200</v>
      </c>
      <c r="AG88" s="4">
        <f t="shared" si="9"/>
        <v>200</v>
      </c>
      <c r="AH88" s="4">
        <f t="shared" si="9"/>
        <v>200</v>
      </c>
      <c r="AI88" s="4">
        <f t="shared" si="9"/>
        <v>200</v>
      </c>
      <c r="AJ88" s="4">
        <f t="shared" si="9"/>
        <v>200</v>
      </c>
      <c r="AK88" s="4">
        <f t="shared" si="9"/>
        <v>200</v>
      </c>
      <c r="AL88" s="4">
        <f t="shared" si="9"/>
        <v>200</v>
      </c>
    </row>
    <row r="90" spans="1:40" x14ac:dyDescent="0.2">
      <c r="A90" s="34" t="s">
        <v>49</v>
      </c>
      <c r="C90" s="4">
        <f>IF(C$73=$D$62,$E$43,0)</f>
        <v>0</v>
      </c>
      <c r="D90" s="4">
        <f t="shared" ref="D90:AL90" si="10">IF(D$73=$D$62,$E$43,0)</f>
        <v>0</v>
      </c>
      <c r="E90" s="4">
        <f t="shared" si="10"/>
        <v>0</v>
      </c>
      <c r="F90" s="4">
        <f t="shared" si="10"/>
        <v>0</v>
      </c>
      <c r="G90" s="4">
        <f t="shared" si="10"/>
        <v>0</v>
      </c>
      <c r="H90" s="4">
        <f t="shared" si="10"/>
        <v>0</v>
      </c>
      <c r="I90" s="4">
        <f t="shared" si="10"/>
        <v>0</v>
      </c>
      <c r="J90" s="4">
        <f t="shared" si="10"/>
        <v>0</v>
      </c>
      <c r="K90" s="4">
        <f t="shared" si="10"/>
        <v>0</v>
      </c>
      <c r="L90" s="4">
        <f t="shared" si="10"/>
        <v>0</v>
      </c>
      <c r="M90" s="4">
        <f t="shared" si="10"/>
        <v>0</v>
      </c>
      <c r="N90" s="4">
        <f t="shared" si="10"/>
        <v>0</v>
      </c>
      <c r="O90" s="4">
        <f t="shared" si="10"/>
        <v>0</v>
      </c>
      <c r="P90" s="4">
        <f t="shared" si="10"/>
        <v>0</v>
      </c>
      <c r="Q90" s="4">
        <f t="shared" si="10"/>
        <v>0</v>
      </c>
      <c r="R90" s="4">
        <f t="shared" si="10"/>
        <v>0</v>
      </c>
      <c r="S90" s="4">
        <f t="shared" si="10"/>
        <v>0</v>
      </c>
      <c r="T90" s="4">
        <f t="shared" si="10"/>
        <v>0</v>
      </c>
      <c r="U90" s="4">
        <f t="shared" si="10"/>
        <v>0</v>
      </c>
      <c r="V90" s="4">
        <f t="shared" si="10"/>
        <v>0</v>
      </c>
      <c r="W90" s="4">
        <f t="shared" si="10"/>
        <v>0</v>
      </c>
      <c r="X90" s="4">
        <f t="shared" si="10"/>
        <v>0</v>
      </c>
      <c r="Y90" s="4">
        <f t="shared" si="10"/>
        <v>0</v>
      </c>
      <c r="Z90" s="4">
        <f t="shared" si="10"/>
        <v>1230440</v>
      </c>
      <c r="AA90" s="4">
        <f t="shared" si="10"/>
        <v>0</v>
      </c>
      <c r="AB90" s="4">
        <f t="shared" si="10"/>
        <v>0</v>
      </c>
      <c r="AC90" s="4">
        <f t="shared" si="10"/>
        <v>0</v>
      </c>
      <c r="AD90" s="4">
        <f t="shared" si="10"/>
        <v>0</v>
      </c>
      <c r="AE90" s="4">
        <f t="shared" si="10"/>
        <v>0</v>
      </c>
      <c r="AF90" s="4">
        <f t="shared" si="10"/>
        <v>0</v>
      </c>
      <c r="AG90" s="4">
        <f t="shared" si="10"/>
        <v>0</v>
      </c>
      <c r="AH90" s="4">
        <f t="shared" si="10"/>
        <v>0</v>
      </c>
      <c r="AI90" s="4">
        <f t="shared" si="10"/>
        <v>0</v>
      </c>
      <c r="AJ90" s="4">
        <f t="shared" si="10"/>
        <v>0</v>
      </c>
      <c r="AK90" s="4">
        <f t="shared" si="10"/>
        <v>0</v>
      </c>
      <c r="AL90" s="4">
        <f t="shared" si="10"/>
        <v>0</v>
      </c>
      <c r="AN90" s="4"/>
    </row>
    <row r="91" spans="1:40" s="58" customFormat="1" x14ac:dyDescent="0.2">
      <c r="A91" s="59" t="s">
        <v>51</v>
      </c>
      <c r="C91" s="58">
        <f t="shared" ref="C91:T91" si="11">C90-SUM(C76:C88)</f>
        <v>-9290</v>
      </c>
      <c r="D91" s="58">
        <f t="shared" si="11"/>
        <v>-9290</v>
      </c>
      <c r="E91" s="58">
        <f t="shared" si="11"/>
        <v>-9290</v>
      </c>
      <c r="F91" s="58">
        <f t="shared" si="11"/>
        <v>-9290</v>
      </c>
      <c r="G91" s="58">
        <f t="shared" si="11"/>
        <v>-9290</v>
      </c>
      <c r="H91" s="58">
        <f t="shared" si="11"/>
        <v>-9290</v>
      </c>
      <c r="I91" s="58">
        <f t="shared" si="11"/>
        <v>-9290</v>
      </c>
      <c r="J91" s="58">
        <f t="shared" si="11"/>
        <v>-9290</v>
      </c>
      <c r="K91" s="58">
        <f t="shared" si="11"/>
        <v>-123790</v>
      </c>
      <c r="L91" s="58">
        <f t="shared" si="11"/>
        <v>-790</v>
      </c>
      <c r="M91" s="58">
        <f t="shared" si="11"/>
        <v>-543290</v>
      </c>
      <c r="N91" s="58">
        <f t="shared" si="11"/>
        <v>-3290</v>
      </c>
      <c r="O91" s="58">
        <f t="shared" si="11"/>
        <v>-3290</v>
      </c>
      <c r="P91" s="58">
        <f t="shared" si="11"/>
        <v>-18290</v>
      </c>
      <c r="Q91" s="58">
        <f t="shared" si="11"/>
        <v>-3290</v>
      </c>
      <c r="R91" s="58">
        <f t="shared" si="11"/>
        <v>-3290</v>
      </c>
      <c r="S91" s="58">
        <f t="shared" si="11"/>
        <v>-3290</v>
      </c>
      <c r="T91" s="58">
        <f t="shared" si="11"/>
        <v>-3290</v>
      </c>
      <c r="U91" s="58">
        <f t="shared" ref="U91:AL91" si="12">U90-SUM(U76:U88)</f>
        <v>-3290</v>
      </c>
      <c r="V91" s="58">
        <f t="shared" si="12"/>
        <v>-3290</v>
      </c>
      <c r="W91" s="58">
        <f t="shared" si="12"/>
        <v>-3290</v>
      </c>
      <c r="X91" s="58">
        <f t="shared" si="12"/>
        <v>-3290</v>
      </c>
      <c r="Y91" s="58">
        <f t="shared" si="12"/>
        <v>-3290</v>
      </c>
      <c r="Z91" s="58">
        <f t="shared" si="12"/>
        <v>1189150</v>
      </c>
      <c r="AA91" s="58">
        <f t="shared" si="12"/>
        <v>-3290</v>
      </c>
      <c r="AB91" s="58">
        <f t="shared" si="12"/>
        <v>-3290</v>
      </c>
      <c r="AC91" s="58">
        <f t="shared" si="12"/>
        <v>-3290</v>
      </c>
      <c r="AD91" s="58">
        <f t="shared" si="12"/>
        <v>-3290</v>
      </c>
      <c r="AE91" s="58">
        <f t="shared" si="12"/>
        <v>-790</v>
      </c>
      <c r="AF91" s="58">
        <f t="shared" si="12"/>
        <v>-790</v>
      </c>
      <c r="AG91" s="58">
        <f t="shared" si="12"/>
        <v>-790</v>
      </c>
      <c r="AH91" s="58">
        <f t="shared" si="12"/>
        <v>-790</v>
      </c>
      <c r="AI91" s="58">
        <f t="shared" si="12"/>
        <v>-790</v>
      </c>
      <c r="AJ91" s="58">
        <f t="shared" si="12"/>
        <v>-790</v>
      </c>
      <c r="AK91" s="58">
        <f t="shared" si="12"/>
        <v>-790</v>
      </c>
      <c r="AL91" s="58">
        <f t="shared" si="12"/>
        <v>-790</v>
      </c>
    </row>
    <row r="92" spans="1:40" s="58" customFormat="1" x14ac:dyDescent="0.2">
      <c r="A92" s="59" t="s">
        <v>89</v>
      </c>
    </row>
    <row r="93" spans="1:40" x14ac:dyDescent="0.2">
      <c r="AN93" s="4"/>
    </row>
    <row r="94" spans="1:40" x14ac:dyDescent="0.2">
      <c r="A94" s="34" t="s">
        <v>1</v>
      </c>
    </row>
    <row r="95" spans="1:40" x14ac:dyDescent="0.2">
      <c r="A95" s="1" t="s">
        <v>46</v>
      </c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</row>
    <row r="96" spans="1:40" x14ac:dyDescent="0.2">
      <c r="A96" s="24" t="s">
        <v>47</v>
      </c>
      <c r="C96" s="4">
        <f>IF(C$73=$B$51,ABS($K$9),0)</f>
        <v>0</v>
      </c>
      <c r="D96" s="4">
        <f t="shared" ref="D96:AL96" si="13">IF(D$73=$B$51,ABS($K$9),0)</f>
        <v>0</v>
      </c>
      <c r="E96" s="4">
        <f t="shared" si="13"/>
        <v>0</v>
      </c>
      <c r="F96" s="4">
        <f t="shared" si="13"/>
        <v>0</v>
      </c>
      <c r="G96" s="4">
        <f t="shared" si="13"/>
        <v>0</v>
      </c>
      <c r="H96" s="4">
        <f t="shared" si="13"/>
        <v>0</v>
      </c>
      <c r="I96" s="4">
        <f t="shared" si="13"/>
        <v>0</v>
      </c>
      <c r="J96" s="4">
        <f t="shared" si="13"/>
        <v>0</v>
      </c>
      <c r="K96" s="4">
        <f t="shared" si="13"/>
        <v>0</v>
      </c>
      <c r="L96" s="4">
        <f t="shared" si="13"/>
        <v>0</v>
      </c>
      <c r="M96" s="4">
        <f t="shared" si="13"/>
        <v>600000</v>
      </c>
      <c r="N96" s="4">
        <f t="shared" si="13"/>
        <v>0</v>
      </c>
      <c r="O96" s="4">
        <f t="shared" si="13"/>
        <v>0</v>
      </c>
      <c r="P96" s="4">
        <f t="shared" si="13"/>
        <v>0</v>
      </c>
      <c r="Q96" s="4">
        <f t="shared" si="13"/>
        <v>0</v>
      </c>
      <c r="R96" s="4">
        <f t="shared" si="13"/>
        <v>0</v>
      </c>
      <c r="S96" s="4">
        <f t="shared" si="13"/>
        <v>0</v>
      </c>
      <c r="T96" s="4">
        <f t="shared" si="13"/>
        <v>0</v>
      </c>
      <c r="U96" s="4">
        <f t="shared" si="13"/>
        <v>0</v>
      </c>
      <c r="V96" s="4">
        <f t="shared" si="13"/>
        <v>0</v>
      </c>
      <c r="W96" s="4">
        <f t="shared" si="13"/>
        <v>0</v>
      </c>
      <c r="X96" s="4">
        <f t="shared" si="13"/>
        <v>0</v>
      </c>
      <c r="Y96" s="4">
        <f t="shared" si="13"/>
        <v>0</v>
      </c>
      <c r="Z96" s="4">
        <f t="shared" si="13"/>
        <v>0</v>
      </c>
      <c r="AA96" s="4">
        <f t="shared" si="13"/>
        <v>0</v>
      </c>
      <c r="AB96" s="4">
        <f t="shared" si="13"/>
        <v>0</v>
      </c>
      <c r="AC96" s="4">
        <f t="shared" si="13"/>
        <v>0</v>
      </c>
      <c r="AD96" s="4">
        <f t="shared" si="13"/>
        <v>0</v>
      </c>
      <c r="AE96" s="4">
        <f t="shared" si="13"/>
        <v>0</v>
      </c>
      <c r="AF96" s="4">
        <f t="shared" si="13"/>
        <v>0</v>
      </c>
      <c r="AG96" s="4">
        <f t="shared" si="13"/>
        <v>0</v>
      </c>
      <c r="AH96" s="4">
        <f t="shared" si="13"/>
        <v>0</v>
      </c>
      <c r="AI96" s="4">
        <f t="shared" si="13"/>
        <v>0</v>
      </c>
      <c r="AJ96" s="4">
        <f t="shared" si="13"/>
        <v>0</v>
      </c>
      <c r="AK96" s="4">
        <f t="shared" si="13"/>
        <v>0</v>
      </c>
      <c r="AL96" s="4">
        <f t="shared" si="13"/>
        <v>0</v>
      </c>
    </row>
    <row r="97" spans="1:38" x14ac:dyDescent="0.2">
      <c r="A97" s="24" t="s">
        <v>48</v>
      </c>
      <c r="C97" s="4">
        <f>IF(C73=$D$62,$K$9,0)</f>
        <v>0</v>
      </c>
      <c r="D97" s="4">
        <f t="shared" ref="D97:H97" si="14">IF(D73=$D$62,$K$9,0)</f>
        <v>0</v>
      </c>
      <c r="E97" s="4">
        <f t="shared" si="14"/>
        <v>0</v>
      </c>
      <c r="F97" s="4">
        <f t="shared" si="14"/>
        <v>0</v>
      </c>
      <c r="G97" s="4">
        <f t="shared" si="14"/>
        <v>0</v>
      </c>
      <c r="H97" s="4">
        <f t="shared" si="14"/>
        <v>0</v>
      </c>
      <c r="I97" s="4">
        <f t="shared" ref="I97:T97" si="15">IF(I73=$D$62,$K$9,0)</f>
        <v>0</v>
      </c>
      <c r="J97" s="4">
        <f t="shared" si="15"/>
        <v>0</v>
      </c>
      <c r="K97" s="4">
        <f t="shared" si="15"/>
        <v>0</v>
      </c>
      <c r="L97" s="4">
        <f t="shared" si="15"/>
        <v>0</v>
      </c>
      <c r="M97" s="4">
        <f t="shared" si="15"/>
        <v>0</v>
      </c>
      <c r="N97" s="4">
        <f t="shared" si="15"/>
        <v>0</v>
      </c>
      <c r="O97" s="4">
        <f t="shared" si="15"/>
        <v>0</v>
      </c>
      <c r="P97" s="4">
        <f t="shared" si="15"/>
        <v>0</v>
      </c>
      <c r="Q97" s="4">
        <f t="shared" si="15"/>
        <v>0</v>
      </c>
      <c r="R97" s="4">
        <f t="shared" si="15"/>
        <v>0</v>
      </c>
      <c r="S97" s="4">
        <f t="shared" si="15"/>
        <v>0</v>
      </c>
      <c r="T97" s="4">
        <f t="shared" si="15"/>
        <v>0</v>
      </c>
      <c r="U97" s="4">
        <f t="shared" ref="U97:AL97" si="16">IF(U73=$D$62,$K$9,0)</f>
        <v>0</v>
      </c>
      <c r="V97" s="4">
        <f t="shared" si="16"/>
        <v>0</v>
      </c>
      <c r="W97" s="4">
        <f t="shared" si="16"/>
        <v>0</v>
      </c>
      <c r="X97" s="4">
        <f t="shared" si="16"/>
        <v>0</v>
      </c>
      <c r="Y97" s="4">
        <f t="shared" si="16"/>
        <v>0</v>
      </c>
      <c r="Z97" s="4">
        <f t="shared" si="16"/>
        <v>600000</v>
      </c>
      <c r="AA97" s="4">
        <f t="shared" si="16"/>
        <v>0</v>
      </c>
      <c r="AB97" s="4">
        <f t="shared" si="16"/>
        <v>0</v>
      </c>
      <c r="AC97" s="4">
        <f t="shared" si="16"/>
        <v>0</v>
      </c>
      <c r="AD97" s="4">
        <f t="shared" si="16"/>
        <v>0</v>
      </c>
      <c r="AE97" s="4">
        <f t="shared" si="16"/>
        <v>0</v>
      </c>
      <c r="AF97" s="4">
        <f t="shared" si="16"/>
        <v>0</v>
      </c>
      <c r="AG97" s="4">
        <f t="shared" si="16"/>
        <v>0</v>
      </c>
      <c r="AH97" s="4">
        <f t="shared" si="16"/>
        <v>0</v>
      </c>
      <c r="AI97" s="4">
        <f t="shared" si="16"/>
        <v>0</v>
      </c>
      <c r="AJ97" s="4">
        <f t="shared" si="16"/>
        <v>0</v>
      </c>
      <c r="AK97" s="4">
        <f t="shared" si="16"/>
        <v>0</v>
      </c>
      <c r="AL97" s="4">
        <f t="shared" si="16"/>
        <v>0</v>
      </c>
    </row>
    <row r="98" spans="1:38" x14ac:dyDescent="0.2">
      <c r="A98" s="1" t="s">
        <v>101</v>
      </c>
    </row>
    <row r="99" spans="1:38" x14ac:dyDescent="0.2">
      <c r="A99" s="24" t="s">
        <v>47</v>
      </c>
      <c r="C99" s="4">
        <v>0</v>
      </c>
      <c r="D99" s="4">
        <v>0</v>
      </c>
      <c r="E99" s="10">
        <v>250000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  <c r="N99" s="4">
        <v>0</v>
      </c>
      <c r="O99" s="4">
        <v>0</v>
      </c>
      <c r="P99" s="4">
        <v>0</v>
      </c>
      <c r="Q99" s="4">
        <v>0</v>
      </c>
      <c r="R99" s="4">
        <v>0</v>
      </c>
      <c r="S99" s="4">
        <v>0</v>
      </c>
      <c r="T99" s="4">
        <v>0</v>
      </c>
      <c r="U99" s="4">
        <v>0</v>
      </c>
      <c r="V99" s="4">
        <v>0</v>
      </c>
      <c r="W99" s="4">
        <v>0</v>
      </c>
      <c r="X99" s="4">
        <v>0</v>
      </c>
      <c r="Y99" s="4">
        <v>0</v>
      </c>
      <c r="Z99" s="4">
        <v>0</v>
      </c>
      <c r="AA99" s="4">
        <v>0</v>
      </c>
      <c r="AB99" s="4">
        <v>0</v>
      </c>
      <c r="AC99" s="4">
        <v>0</v>
      </c>
      <c r="AD99" s="4">
        <v>0</v>
      </c>
      <c r="AE99" s="4">
        <v>0</v>
      </c>
      <c r="AF99" s="4">
        <v>0</v>
      </c>
      <c r="AG99" s="4">
        <v>0</v>
      </c>
      <c r="AH99" s="4">
        <v>0</v>
      </c>
      <c r="AI99" s="4">
        <v>0</v>
      </c>
      <c r="AJ99" s="4">
        <v>0</v>
      </c>
      <c r="AK99" s="4">
        <v>0</v>
      </c>
      <c r="AL99" s="4">
        <v>0</v>
      </c>
    </row>
    <row r="100" spans="1:38" x14ac:dyDescent="0.2">
      <c r="A100" s="24" t="s">
        <v>48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  <c r="N100" s="4">
        <v>0</v>
      </c>
      <c r="O100" s="4">
        <v>0</v>
      </c>
      <c r="P100" s="4">
        <v>0</v>
      </c>
      <c r="Q100" s="4">
        <v>0</v>
      </c>
      <c r="R100" s="4">
        <v>0</v>
      </c>
      <c r="S100" s="4">
        <v>0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  <c r="AE100" s="4">
        <v>0</v>
      </c>
      <c r="AF100" s="4">
        <v>0</v>
      </c>
      <c r="AG100" s="4">
        <v>0</v>
      </c>
      <c r="AH100" s="4">
        <v>0</v>
      </c>
      <c r="AI100" s="4">
        <v>0</v>
      </c>
      <c r="AJ100" s="4">
        <v>0</v>
      </c>
      <c r="AK100" s="4">
        <v>0</v>
      </c>
      <c r="AL100" s="4">
        <v>0</v>
      </c>
    </row>
    <row r="101" spans="1:38" x14ac:dyDescent="0.2">
      <c r="A101" s="26" t="s">
        <v>100</v>
      </c>
      <c r="B101" s="94">
        <v>25000</v>
      </c>
      <c r="C101" s="90">
        <f>B101+C91+C96+C99-1500</f>
        <v>14210</v>
      </c>
      <c r="D101" s="90">
        <f>C101+(D91+D96+D99-D97-D100)</f>
        <v>4920</v>
      </c>
      <c r="E101" s="90">
        <f>D101+(E91+E96+E99-E97-E100)</f>
        <v>245630</v>
      </c>
      <c r="F101" s="90">
        <f t="shared" ref="F101:AL101" si="17">E101+(F91+F96+F99-F97-F100)</f>
        <v>236340</v>
      </c>
      <c r="G101" s="90">
        <f t="shared" si="17"/>
        <v>227050</v>
      </c>
      <c r="H101" s="90">
        <f t="shared" si="17"/>
        <v>217760</v>
      </c>
      <c r="I101" s="90">
        <f t="shared" si="17"/>
        <v>208470</v>
      </c>
      <c r="J101" s="90">
        <f t="shared" si="17"/>
        <v>199180</v>
      </c>
      <c r="K101" s="90">
        <f t="shared" si="17"/>
        <v>75390</v>
      </c>
      <c r="L101" s="90">
        <f t="shared" si="17"/>
        <v>74600</v>
      </c>
      <c r="M101" s="90">
        <f t="shared" si="17"/>
        <v>131310</v>
      </c>
      <c r="N101" s="90">
        <f t="shared" si="17"/>
        <v>128020</v>
      </c>
      <c r="O101" s="90">
        <f t="shared" si="17"/>
        <v>124730</v>
      </c>
      <c r="P101" s="90">
        <f t="shared" si="17"/>
        <v>106440</v>
      </c>
      <c r="Q101" s="90">
        <f t="shared" si="17"/>
        <v>103150</v>
      </c>
      <c r="R101" s="90">
        <f t="shared" si="17"/>
        <v>99860</v>
      </c>
      <c r="S101" s="90">
        <f t="shared" si="17"/>
        <v>96570</v>
      </c>
      <c r="T101" s="90">
        <f t="shared" si="17"/>
        <v>93280</v>
      </c>
      <c r="U101" s="90">
        <f t="shared" si="17"/>
        <v>89990</v>
      </c>
      <c r="V101" s="90">
        <f t="shared" si="17"/>
        <v>86700</v>
      </c>
      <c r="W101" s="90">
        <f t="shared" si="17"/>
        <v>83410</v>
      </c>
      <c r="X101" s="90">
        <f t="shared" si="17"/>
        <v>80120</v>
      </c>
      <c r="Y101" s="90">
        <f t="shared" si="17"/>
        <v>76830</v>
      </c>
      <c r="Z101" s="90">
        <f t="shared" si="17"/>
        <v>665980</v>
      </c>
      <c r="AA101" s="90">
        <f t="shared" si="17"/>
        <v>662690</v>
      </c>
      <c r="AB101" s="90">
        <f t="shared" si="17"/>
        <v>659400</v>
      </c>
      <c r="AC101" s="90">
        <f t="shared" si="17"/>
        <v>656110</v>
      </c>
      <c r="AD101" s="90">
        <f t="shared" si="17"/>
        <v>652820</v>
      </c>
      <c r="AE101" s="90">
        <f t="shared" si="17"/>
        <v>652030</v>
      </c>
      <c r="AF101" s="90">
        <f t="shared" si="17"/>
        <v>651240</v>
      </c>
      <c r="AG101" s="90">
        <f t="shared" si="17"/>
        <v>650450</v>
      </c>
      <c r="AH101" s="90">
        <f t="shared" si="17"/>
        <v>649660</v>
      </c>
      <c r="AI101" s="90">
        <f t="shared" si="17"/>
        <v>648870</v>
      </c>
      <c r="AJ101" s="90">
        <f t="shared" si="17"/>
        <v>648080</v>
      </c>
      <c r="AK101" s="90">
        <f t="shared" si="17"/>
        <v>647290</v>
      </c>
      <c r="AL101" s="90">
        <f t="shared" si="17"/>
        <v>646500</v>
      </c>
    </row>
  </sheetData>
  <phoneticPr fontId="10" type="noConversion"/>
  <dataValidations count="1">
    <dataValidation type="list" allowBlank="1" showInputMessage="1" showErrorMessage="1" sqref="B29:B32" xr:uid="{4A3FFF14-C2CE-3449-8540-F6ED9F3E45EF}">
      <formula1>",REH,RMH,DHH"</formula1>
    </dataValidation>
  </dataValidations>
  <pageMargins left="0.7" right="0.7" top="0.78740157499999996" bottom="0.78740157499999996" header="0.3" footer="0.3"/>
  <pageSetup paperSize="9" orientation="portrait" horizontalDpi="0" verticalDpi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Business Case</vt:lpstr>
      <vt:lpstr>Zeitverlauf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Julian Faupel</dc:creator>
  <cp:keywords/>
  <dc:description/>
  <cp:lastModifiedBy>Julian Faupel</cp:lastModifiedBy>
  <cp:revision/>
  <dcterms:created xsi:type="dcterms:W3CDTF">2024-01-24T14:59:45Z</dcterms:created>
  <dcterms:modified xsi:type="dcterms:W3CDTF">2026-01-30T09:19:43Z</dcterms:modified>
  <cp:category/>
  <cp:contentStatus/>
</cp:coreProperties>
</file>